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92.168.0.30\data\Dokumenty_Server1\Dotace\Dotace - POV 2025 komunikace RZ\"/>
    </mc:Choice>
  </mc:AlternateContent>
  <xr:revisionPtr revIDLastSave="0" documentId="13_ncr:1_{817A467A-403F-4BC7-A579-B6A342E6BF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ozpočet" sheetId="4" r:id="rId1"/>
  </sheets>
  <definedNames>
    <definedName name="_xlnm._FilterDatabase" localSheetId="0" hidden="1">Rozpočet!$C$119:$K$162</definedName>
    <definedName name="_xlnm.Print_Titles" localSheetId="0">Rozpočet!$119:$119</definedName>
    <definedName name="_xlnm.Print_Area" localSheetId="0">Rozpočet!$C$4:$J$76,Rozpočet!$C$82:$J$103,Rozpočet!$C$109:$K$162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162" i="4" l="1"/>
  <c r="BK161" i="4" s="1"/>
  <c r="BI162" i="4"/>
  <c r="BH162" i="4"/>
  <c r="BG162" i="4"/>
  <c r="BF162" i="4"/>
  <c r="T162" i="4"/>
  <c r="T161" i="4" s="1"/>
  <c r="T160" i="4" s="1"/>
  <c r="R162" i="4"/>
  <c r="R161" i="4" s="1"/>
  <c r="R160" i="4" s="1"/>
  <c r="P162" i="4"/>
  <c r="P161" i="4" s="1"/>
  <c r="P160" i="4" s="1"/>
  <c r="J162" i="4"/>
  <c r="BE162" i="4" s="1"/>
  <c r="BK159" i="4"/>
  <c r="BK158" i="4" s="1"/>
  <c r="J158" i="4" s="1"/>
  <c r="J100" i="4" s="1"/>
  <c r="BI159" i="4"/>
  <c r="BH159" i="4"/>
  <c r="BG159" i="4"/>
  <c r="BF159" i="4"/>
  <c r="T159" i="4"/>
  <c r="T158" i="4" s="1"/>
  <c r="R159" i="4"/>
  <c r="R158" i="4" s="1"/>
  <c r="P159" i="4"/>
  <c r="P158" i="4" s="1"/>
  <c r="J159" i="4"/>
  <c r="BE159" i="4" s="1"/>
  <c r="BK156" i="4"/>
  <c r="BI156" i="4"/>
  <c r="BH156" i="4"/>
  <c r="BG156" i="4"/>
  <c r="BF156" i="4"/>
  <c r="T156" i="4"/>
  <c r="R156" i="4"/>
  <c r="P156" i="4"/>
  <c r="J156" i="4"/>
  <c r="BE156" i="4" s="1"/>
  <c r="BK154" i="4"/>
  <c r="BI154" i="4"/>
  <c r="BH154" i="4"/>
  <c r="BG154" i="4"/>
  <c r="BF154" i="4"/>
  <c r="T154" i="4"/>
  <c r="R154" i="4"/>
  <c r="P154" i="4"/>
  <c r="P152" i="4" s="1"/>
  <c r="J154" i="4"/>
  <c r="BE154" i="4" s="1"/>
  <c r="BK153" i="4"/>
  <c r="BI153" i="4"/>
  <c r="BH153" i="4"/>
  <c r="BG153" i="4"/>
  <c r="BF153" i="4"/>
  <c r="T153" i="4"/>
  <c r="T152" i="4" s="1"/>
  <c r="R153" i="4"/>
  <c r="P153" i="4"/>
  <c r="J153" i="4"/>
  <c r="BE153" i="4" s="1"/>
  <c r="R152" i="4"/>
  <c r="BK151" i="4"/>
  <c r="BK150" i="4" s="1"/>
  <c r="J150" i="4" s="1"/>
  <c r="J98" i="4" s="1"/>
  <c r="BI151" i="4"/>
  <c r="BH151" i="4"/>
  <c r="BG151" i="4"/>
  <c r="BF151" i="4"/>
  <c r="T151" i="4"/>
  <c r="T150" i="4" s="1"/>
  <c r="R151" i="4"/>
  <c r="R150" i="4" s="1"/>
  <c r="P151" i="4"/>
  <c r="P150" i="4" s="1"/>
  <c r="J151" i="4"/>
  <c r="BE151" i="4" s="1"/>
  <c r="BK149" i="4"/>
  <c r="BI149" i="4"/>
  <c r="BH149" i="4"/>
  <c r="BG149" i="4"/>
  <c r="BF149" i="4"/>
  <c r="T149" i="4"/>
  <c r="R149" i="4"/>
  <c r="P149" i="4"/>
  <c r="J149" i="4"/>
  <c r="BE149" i="4" s="1"/>
  <c r="BK148" i="4"/>
  <c r="BI148" i="4"/>
  <c r="BH148" i="4"/>
  <c r="BG148" i="4"/>
  <c r="BF148" i="4"/>
  <c r="T148" i="4"/>
  <c r="T142" i="4" s="1"/>
  <c r="R148" i="4"/>
  <c r="R142" i="4" s="1"/>
  <c r="P148" i="4"/>
  <c r="J148" i="4"/>
  <c r="BE148" i="4" s="1"/>
  <c r="BK147" i="4"/>
  <c r="BI147" i="4"/>
  <c r="BH147" i="4"/>
  <c r="BG147" i="4"/>
  <c r="BF147" i="4"/>
  <c r="T147" i="4"/>
  <c r="R147" i="4"/>
  <c r="P147" i="4"/>
  <c r="J147" i="4"/>
  <c r="BE147" i="4" s="1"/>
  <c r="BK145" i="4"/>
  <c r="BI145" i="4"/>
  <c r="BH145" i="4"/>
  <c r="BG145" i="4"/>
  <c r="BF145" i="4"/>
  <c r="T145" i="4"/>
  <c r="R145" i="4"/>
  <c r="P145" i="4"/>
  <c r="J145" i="4"/>
  <c r="BE145" i="4" s="1"/>
  <c r="BK144" i="4"/>
  <c r="BI144" i="4"/>
  <c r="BH144" i="4"/>
  <c r="BG144" i="4"/>
  <c r="BF144" i="4"/>
  <c r="T144" i="4"/>
  <c r="R144" i="4"/>
  <c r="P144" i="4"/>
  <c r="J144" i="4"/>
  <c r="BE144" i="4" s="1"/>
  <c r="BK143" i="4"/>
  <c r="BI143" i="4"/>
  <c r="BH143" i="4"/>
  <c r="BG143" i="4"/>
  <c r="BF143" i="4"/>
  <c r="T143" i="4"/>
  <c r="R143" i="4"/>
  <c r="P143" i="4"/>
  <c r="J143" i="4"/>
  <c r="BE143" i="4" s="1"/>
  <c r="BK140" i="4"/>
  <c r="BI140" i="4"/>
  <c r="BH140" i="4"/>
  <c r="BG140" i="4"/>
  <c r="BF140" i="4"/>
  <c r="T140" i="4"/>
  <c r="R140" i="4"/>
  <c r="P140" i="4"/>
  <c r="J140" i="4"/>
  <c r="BE140" i="4" s="1"/>
  <c r="BK138" i="4"/>
  <c r="BI138" i="4"/>
  <c r="BH138" i="4"/>
  <c r="BG138" i="4"/>
  <c r="BF138" i="4"/>
  <c r="T138" i="4"/>
  <c r="R138" i="4"/>
  <c r="P138" i="4"/>
  <c r="J138" i="4"/>
  <c r="BE138" i="4" s="1"/>
  <c r="BK136" i="4"/>
  <c r="BI136" i="4"/>
  <c r="BH136" i="4"/>
  <c r="BG136" i="4"/>
  <c r="BF136" i="4"/>
  <c r="T136" i="4"/>
  <c r="R136" i="4"/>
  <c r="P136" i="4"/>
  <c r="J136" i="4"/>
  <c r="BE136" i="4" s="1"/>
  <c r="BK135" i="4"/>
  <c r="BI135" i="4"/>
  <c r="BH135" i="4"/>
  <c r="BG135" i="4"/>
  <c r="BF135" i="4"/>
  <c r="T135" i="4"/>
  <c r="R135" i="4"/>
  <c r="P135" i="4"/>
  <c r="J135" i="4"/>
  <c r="BE135" i="4" s="1"/>
  <c r="BK133" i="4"/>
  <c r="BI133" i="4"/>
  <c r="BH133" i="4"/>
  <c r="BG133" i="4"/>
  <c r="BF133" i="4"/>
  <c r="T133" i="4"/>
  <c r="R133" i="4"/>
  <c r="P133" i="4"/>
  <c r="J133" i="4"/>
  <c r="BE133" i="4" s="1"/>
  <c r="BK132" i="4"/>
  <c r="BI132" i="4"/>
  <c r="BH132" i="4"/>
  <c r="BG132" i="4"/>
  <c r="BF132" i="4"/>
  <c r="T132" i="4"/>
  <c r="R132" i="4"/>
  <c r="P132" i="4"/>
  <c r="J132" i="4"/>
  <c r="BE132" i="4" s="1"/>
  <c r="BK129" i="4"/>
  <c r="BI129" i="4"/>
  <c r="BH129" i="4"/>
  <c r="BG129" i="4"/>
  <c r="BF129" i="4"/>
  <c r="T129" i="4"/>
  <c r="R129" i="4"/>
  <c r="P129" i="4"/>
  <c r="J129" i="4"/>
  <c r="BE129" i="4" s="1"/>
  <c r="BK127" i="4"/>
  <c r="BI127" i="4"/>
  <c r="BH127" i="4"/>
  <c r="BG127" i="4"/>
  <c r="BF127" i="4"/>
  <c r="T127" i="4"/>
  <c r="R127" i="4"/>
  <c r="P127" i="4"/>
  <c r="J127" i="4"/>
  <c r="BE127" i="4" s="1"/>
  <c r="BK125" i="4"/>
  <c r="BI125" i="4"/>
  <c r="BH125" i="4"/>
  <c r="BG125" i="4"/>
  <c r="BF125" i="4"/>
  <c r="T125" i="4"/>
  <c r="R125" i="4"/>
  <c r="P125" i="4"/>
  <c r="J125" i="4"/>
  <c r="BE125" i="4" s="1"/>
  <c r="BK123" i="4"/>
  <c r="BI123" i="4"/>
  <c r="BH123" i="4"/>
  <c r="BG123" i="4"/>
  <c r="BF123" i="4"/>
  <c r="T123" i="4"/>
  <c r="R123" i="4"/>
  <c r="P123" i="4"/>
  <c r="J123" i="4"/>
  <c r="BE123" i="4" s="1"/>
  <c r="J114" i="4"/>
  <c r="F114" i="4"/>
  <c r="E112" i="4"/>
  <c r="J87" i="4"/>
  <c r="F87" i="4"/>
  <c r="E85" i="4"/>
  <c r="J35" i="4"/>
  <c r="J34" i="4"/>
  <c r="J33" i="4"/>
  <c r="F117" i="4"/>
  <c r="BK152" i="4" l="1"/>
  <c r="J152" i="4" s="1"/>
  <c r="J99" i="4" s="1"/>
  <c r="P142" i="4"/>
  <c r="R122" i="4"/>
  <c r="P122" i="4"/>
  <c r="T122" i="4"/>
  <c r="BK122" i="4"/>
  <c r="J122" i="4" s="1"/>
  <c r="J96" i="4" s="1"/>
  <c r="F33" i="4"/>
  <c r="J32" i="4"/>
  <c r="BK142" i="4"/>
  <c r="J142" i="4" s="1"/>
  <c r="J97" i="4" s="1"/>
  <c r="F32" i="4"/>
  <c r="F34" i="4"/>
  <c r="F35" i="4"/>
  <c r="J31" i="4"/>
  <c r="F31" i="4"/>
  <c r="J161" i="4"/>
  <c r="J102" i="4" s="1"/>
  <c r="BK160" i="4"/>
  <c r="J160" i="4" s="1"/>
  <c r="J101" i="4" s="1"/>
  <c r="P121" i="4"/>
  <c r="P120" i="4" s="1"/>
  <c r="T121" i="4"/>
  <c r="T120" i="4" s="1"/>
  <c r="R121" i="4"/>
  <c r="R120" i="4" s="1"/>
  <c r="F90" i="4"/>
  <c r="BK121" i="4" l="1"/>
  <c r="J121" i="4" s="1"/>
  <c r="J95" i="4" s="1"/>
  <c r="BK120" i="4" l="1"/>
  <c r="J120" i="4" s="1"/>
  <c r="J94" i="4" s="1"/>
  <c r="J28" i="4" l="1"/>
  <c r="J37" i="4" s="1"/>
</calcChain>
</file>

<file path=xl/sharedStrings.xml><?xml version="1.0" encoding="utf-8"?>
<sst xmlns="http://schemas.openxmlformats.org/spreadsheetml/2006/main" count="573" uniqueCount="195">
  <si>
    <t/>
  </si>
  <si>
    <t>False</t>
  </si>
  <si>
    <t>{d51f3acd-04d1-41ee-adbc-bc781950d5cc}</t>
  </si>
  <si>
    <t>&gt;&gt;  skryté sloupce  &lt;&lt;</t>
  </si>
  <si>
    <t>21</t>
  </si>
  <si>
    <t>12</t>
  </si>
  <si>
    <t>v ---  níže se nacházejí doplnkové a pomocné údaje k sestavám  --- v</t>
  </si>
  <si>
    <t>Stavba:</t>
  </si>
  <si>
    <t>Louka u Litvínova - komunikace u dětského hřiště</t>
  </si>
  <si>
    <t>KSO:</t>
  </si>
  <si>
    <t>CC-CZ:</t>
  </si>
  <si>
    <t>Místo:</t>
  </si>
  <si>
    <t xml:space="preserve"> </t>
  </si>
  <si>
    <t>Datum:</t>
  </si>
  <si>
    <t>Zadavatel:</t>
  </si>
  <si>
    <t>IČ:</t>
  </si>
  <si>
    <t>DIČ:</t>
  </si>
  <si>
    <t>Zhotovitel: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</si>
  <si>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</si>
  <si>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</si>
  <si>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</si>
  <si>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</si>
  <si>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</si>
  <si>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</si>
  <si>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</si>
  <si>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</si>
  <si>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</si>
  <si>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</si>
  <si>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</si>
  <si>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</si>
  <si>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</si>
  <si>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</si>
  <si>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</si>
  <si>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</si>
  <si>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</si>
  <si>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</si>
  <si>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</si>
  <si>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</si>
  <si>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</si>
  <si>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</si>
  <si>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</si>
  <si>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Kód</t>
  </si>
  <si>
    <t>Popis</t>
  </si>
  <si>
    <t>Typ</t>
  </si>
  <si>
    <t>D</t>
  </si>
  <si>
    <t>0</t>
  </si>
  <si>
    <t>1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</si>
  <si>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</si>
  <si>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</si>
  <si>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</si>
  <si>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</si>
  <si>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</si>
  <si>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</si>
  <si>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</si>
  <si>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</si>
  <si>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</si>
  <si>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</si>
  <si>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8 - Vedení trubní dálková a přípojná</t>
  </si>
  <si>
    <t xml:space="preserve">    9 - Ostatní konstrukce a práce, bourání</t>
  </si>
  <si>
    <t xml:space="preserve">    998 - Přesun hmot</t>
  </si>
  <si>
    <t>VRN - Vedlejší rozpočtové náklady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</si>
  <si>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</si>
  <si>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</si>
  <si>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</si>
  <si>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</si>
  <si>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</si>
  <si>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</si>
  <si>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</si>
  <si>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</si>
  <si>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</si>
  <si>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</si>
  <si>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</si>
  <si>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</si>
  <si>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</si>
  <si>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</si>
  <si>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</si>
  <si>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</si>
  <si>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</si>
  <si>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</si>
  <si>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</si>
  <si>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122251104</t>
  </si>
  <si>
    <t>Odkopávky a prokopávky nezapažené v hornině třídy těžitelnosti I skupiny 3 objem do 500 m3 strojně</t>
  </si>
  <si>
    <t>m3</t>
  </si>
  <si>
    <t>4</t>
  </si>
  <si>
    <t>352869159</t>
  </si>
  <si>
    <t>VV</t>
  </si>
  <si>
    <t>5*50*0,4+452*0,1</t>
  </si>
  <si>
    <t>132251101</t>
  </si>
  <si>
    <t>Hloubení rýh nezapažených š do 800 mm v hornině třídy těžitelnosti I skupiny 3 objem do 20 m3 strojně</t>
  </si>
  <si>
    <t>-1156622819</t>
  </si>
  <si>
    <t>60*0,3*0,6</t>
  </si>
  <si>
    <t>3</t>
  </si>
  <si>
    <t>162651112</t>
  </si>
  <si>
    <t>Vodorovné přemístění přes 4 000 do 5000 m výkopku/sypaniny z horniny třídy těžitelnosti I skupiny 1 až 3</t>
  </si>
  <si>
    <t>-547871162</t>
  </si>
  <si>
    <t>145,2+10,8</t>
  </si>
  <si>
    <t>171251201</t>
  </si>
  <si>
    <t>Uložení sypaniny na skládky nebo meziskládky</t>
  </si>
  <si>
    <t>2072443071</t>
  </si>
  <si>
    <t>depo objednatele</t>
  </si>
  <si>
    <t>156</t>
  </si>
  <si>
    <t>5</t>
  </si>
  <si>
    <t>181351103</t>
  </si>
  <si>
    <t>Rozprostření ornice tl vrstvy do 200 mm pl přes 100 do 500 m2 v rovině nebo ve svahu do 1:5 strojně</t>
  </si>
  <si>
    <t>m2</t>
  </si>
  <si>
    <t>-949475306</t>
  </si>
  <si>
    <t>6</t>
  </si>
  <si>
    <t>M</t>
  </si>
  <si>
    <t>10364101</t>
  </si>
  <si>
    <t>zemina pro terénní úpravy - ornice</t>
  </si>
  <si>
    <t>t</t>
  </si>
  <si>
    <t>8</t>
  </si>
  <si>
    <t>745906917</t>
  </si>
  <si>
    <t>130*0,1*1,8</t>
  </si>
  <si>
    <t>7</t>
  </si>
  <si>
    <t>181411121</t>
  </si>
  <si>
    <t>Založení lučního trávníku výsevem pl do 1000 m2 v rovině a ve svahu do 1:5</t>
  </si>
  <si>
    <t>-1525708748</t>
  </si>
  <si>
    <t>00572100</t>
  </si>
  <si>
    <t>osivo jetelotráva intenzivní víceletá</t>
  </si>
  <si>
    <t>kg</t>
  </si>
  <si>
    <t>-1200952822</t>
  </si>
  <si>
    <t>130*0,02 'Přepočtené koeficientem množství</t>
  </si>
  <si>
    <t>9</t>
  </si>
  <si>
    <t>181951111</t>
  </si>
  <si>
    <t>Úprava pláně v hornině třídy těžitelnosti I skupiny 1 až 3 bez zhutnění strojně</t>
  </si>
  <si>
    <t>1604887952</t>
  </si>
  <si>
    <t>(200+60)*0,5</t>
  </si>
  <si>
    <t>10</t>
  </si>
  <si>
    <t>181951112</t>
  </si>
  <si>
    <t>Úprava pláně v hornině třídy těžitelnosti I skupiny 1 až 3 se zhutněním strojně</t>
  </si>
  <si>
    <t>-1917344498</t>
  </si>
  <si>
    <t>250+452</t>
  </si>
  <si>
    <t>Komunikace pozemní</t>
  </si>
  <si>
    <t>11</t>
  </si>
  <si>
    <t>564831111</t>
  </si>
  <si>
    <t>Podklad ze štěrkodrtě ŠD plochy přes 100 m2 tl 100 mm</t>
  </si>
  <si>
    <t>1616192062</t>
  </si>
  <si>
    <t>564861111</t>
  </si>
  <si>
    <t>Podklad ze štěrkodrtě ŠD plochy přes 100 m2 tl 200 mm</t>
  </si>
  <si>
    <t>1884420126</t>
  </si>
  <si>
    <t>13</t>
  </si>
  <si>
    <t>565135121</t>
  </si>
  <si>
    <t>Asfaltový beton vrstva podkladní ACP 16 (obalované kamenivo OKS) tl 50 mm š přes 3 m</t>
  </si>
  <si>
    <t>-1022282190</t>
  </si>
  <si>
    <t>452,+250</t>
  </si>
  <si>
    <t>14</t>
  </si>
  <si>
    <t>573111112</t>
  </si>
  <si>
    <t>Postřik živičný infiltrační s posypem z asfaltu množství 1 kg/m2</t>
  </si>
  <si>
    <t>567148032</t>
  </si>
  <si>
    <t>15</t>
  </si>
  <si>
    <t>573231111</t>
  </si>
  <si>
    <t>Postřik živičný spojovací ze silniční emulze v množství 0,70 kg/m2</t>
  </si>
  <si>
    <t>-473373085</t>
  </si>
  <si>
    <t>16</t>
  </si>
  <si>
    <t>577144121</t>
  </si>
  <si>
    <t>Asfaltový beton vrstva obrusná ACO 11+ (ABS) tř. I tl 50 mm š přes 3 m z nemodifikovaného asfaltu</t>
  </si>
  <si>
    <t>401727767</t>
  </si>
  <si>
    <t>Vedení trubní dálková a přípojná</t>
  </si>
  <si>
    <t>17</t>
  </si>
  <si>
    <t>899331111</t>
  </si>
  <si>
    <t>Výšková úprava uličního vstupu nebo vpusti do 200 mm zvýšením poklopu</t>
  </si>
  <si>
    <t>kus</t>
  </si>
  <si>
    <t>-1017092816</t>
  </si>
  <si>
    <t>Ostatní konstrukce a práce, bourání</t>
  </si>
  <si>
    <t>18</t>
  </si>
  <si>
    <t>916231213</t>
  </si>
  <si>
    <t>Osazení chodníkového obrubníku betonového stojatého s boční opěrou do lože z betonu prostého</t>
  </si>
  <si>
    <t>m</t>
  </si>
  <si>
    <t>1552009276</t>
  </si>
  <si>
    <t>19</t>
  </si>
  <si>
    <t>59217017</t>
  </si>
  <si>
    <t>obrubník betonový chodníkový 1000x100x250mm</t>
  </si>
  <si>
    <t>145313354</t>
  </si>
  <si>
    <t>60*1,02 'Přepočtené koeficientem množství</t>
  </si>
  <si>
    <t>20</t>
  </si>
  <si>
    <t>916991121</t>
  </si>
  <si>
    <t>Lože pod obrubníky, krajníky nebo obruby z dlažebních kostek z betonu prostého</t>
  </si>
  <si>
    <t>1553715673</t>
  </si>
  <si>
    <t>60*0,3*0,2</t>
  </si>
  <si>
    <t>998</t>
  </si>
  <si>
    <t>Přesun hmot</t>
  </si>
  <si>
    <t>998225111</t>
  </si>
  <si>
    <t>Přesun hmot pro pozemní komunikace s krytem z kamene, monolitickým betonovým nebo živičným</t>
  </si>
  <si>
    <t>-19898911</t>
  </si>
  <si>
    <t>VRN</t>
  </si>
  <si>
    <t>Vedlejší rozpočtové náklady</t>
  </si>
  <si>
    <t>VRN7</t>
  </si>
  <si>
    <t>Provozní vlivy</t>
  </si>
  <si>
    <t>22</t>
  </si>
  <si>
    <t>070001000</t>
  </si>
  <si>
    <t>Provozní vlivy, dočasná opatření , DIO</t>
  </si>
  <si>
    <t>1024</t>
  </si>
  <si>
    <t>-230742301</t>
  </si>
  <si>
    <t>kpl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</si>
</sst>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25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46464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3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14" fillId="0" borderId="0" xfId="0" applyFont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17" fillId="0" borderId="0" xfId="0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center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5" fillId="3" borderId="0" xfId="0" applyFont="1" applyFill="1" applyAlignment="1">
      <alignment horizontal="left" vertical="center"/>
    </xf>
    <xf numFmtId="0" fontId="15" fillId="3" borderId="0" xfId="0" applyFont="1" applyFill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5" fillId="0" borderId="20" xfId="0" applyFont="1" applyBorder="1" applyAlignment="1">
      <alignment horizontal="left" vertical="center"/>
    </xf>
    <xf numFmtId="0" fontId="5" fillId="0" borderId="20" xfId="0" applyFont="1" applyBorder="1" applyAlignment="1">
      <alignment vertical="center"/>
    </xf>
    <xf numFmtId="4" fontId="5" fillId="0" borderId="20" xfId="0" applyNumberFormat="1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15" fillId="3" borderId="17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4" fontId="17" fillId="0" borderId="0" xfId="0" applyNumberFormat="1" applyFont="1"/>
    <xf numFmtId="166" fontId="20" fillId="0" borderId="12" xfId="0" applyNumberFormat="1" applyFont="1" applyBorder="1"/>
    <xf numFmtId="166" fontId="20" fillId="0" borderId="13" xfId="0" applyNumberFormat="1" applyFont="1" applyBorder="1"/>
    <xf numFmtId="4" fontId="21" fillId="0" borderId="0" xfId="0" applyNumberFormat="1" applyFont="1" applyAlignment="1">
      <alignment vertical="center"/>
    </xf>
    <xf numFmtId="0" fontId="7" fillId="0" borderId="3" xfId="0" applyFont="1" applyBorder="1"/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4" fontId="5" fillId="0" borderId="0" xfId="0" applyNumberFormat="1" applyFont="1"/>
    <xf numFmtId="0" fontId="7" fillId="0" borderId="14" xfId="0" applyFont="1" applyBorder="1"/>
    <xf numFmtId="166" fontId="7" fillId="0" borderId="0" xfId="0" applyNumberFormat="1" applyFont="1"/>
    <xf numFmtId="166" fontId="7" fillId="0" borderId="15" xfId="0" applyNumberFormat="1" applyFont="1" applyBorder="1"/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5" fillId="0" borderId="22" xfId="0" applyFont="1" applyBorder="1" applyAlignment="1" applyProtection="1">
      <alignment horizontal="center" vertical="center"/>
      <protection locked="0"/>
    </xf>
    <xf numFmtId="49" fontId="15" fillId="0" borderId="22" xfId="0" applyNumberFormat="1" applyFont="1" applyBorder="1" applyAlignment="1" applyProtection="1">
      <alignment horizontal="left" vertical="center" wrapText="1"/>
      <protection locked="0"/>
    </xf>
    <xf numFmtId="0" fontId="15" fillId="0" borderId="22" xfId="0" applyFont="1" applyBorder="1" applyAlignment="1" applyProtection="1">
      <alignment horizontal="left" vertical="center" wrapText="1"/>
      <protection locked="0"/>
    </xf>
    <xf numFmtId="0" fontId="15" fillId="0" borderId="22" xfId="0" applyFont="1" applyBorder="1" applyAlignment="1" applyProtection="1">
      <alignment horizontal="center" vertical="center" wrapText="1"/>
      <protection locked="0"/>
    </xf>
    <xf numFmtId="167" fontId="15" fillId="0" borderId="22" xfId="0" applyNumberFormat="1" applyFont="1" applyBorder="1" applyAlignment="1" applyProtection="1">
      <alignment vertical="center"/>
      <protection locked="0"/>
    </xf>
    <xf numFmtId="4" fontId="15" fillId="0" borderId="22" xfId="0" applyNumberFormat="1" applyFont="1" applyBorder="1" applyAlignment="1" applyProtection="1">
      <alignment vertical="center"/>
      <protection locked="0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166" fontId="16" fillId="0" borderId="0" xfId="0" applyNumberFormat="1" applyFont="1" applyAlignment="1">
      <alignment vertical="center"/>
    </xf>
    <xf numFmtId="166" fontId="16" fillId="0" borderId="15" xfId="0" applyNumberFormat="1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8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67" fontId="8" fillId="0" borderId="0" xfId="0" applyNumberFormat="1" applyFont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  <protection locked="0"/>
    </xf>
    <xf numFmtId="0" fontId="24" fillId="0" borderId="3" xfId="0" applyFont="1" applyBorder="1" applyAlignment="1">
      <alignment vertical="center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16" fillId="0" borderId="19" xfId="0" applyFont="1" applyBorder="1" applyAlignment="1">
      <alignment horizontal="left" vertical="center"/>
    </xf>
    <xf numFmtId="0" fontId="16" fillId="0" borderId="20" xfId="0" applyFont="1" applyBorder="1" applyAlignment="1">
      <alignment horizontal="center" vertical="center"/>
    </xf>
    <xf numFmtId="166" fontId="16" fillId="0" borderId="20" xfId="0" applyNumberFormat="1" applyFont="1" applyBorder="1" applyAlignment="1">
      <alignment vertical="center"/>
    </xf>
    <xf numFmtId="166" fontId="16" fillId="0" borderId="2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1"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B284B9C-A1A7-457F-8BEA-05886446DA57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85750" cy="285750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FA20D-D696-4B83-9497-2E27A01BEB40}">
  <sheetPr>
    <pageSetUpPr fitToPage="1"/>
  </sheetPr>
  <dimension ref="B2:BM163"/>
  <sheetViews>
    <sheetView showGridLines="0" tabSelected="1" workbookViewId="0">
      <selection activeCell="I162" sqref="I162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0" hidden="1" customWidth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</cols>
  <sheetData>
    <row r="2" spans="2:46" ht="36.950000000000003" customHeight="1" x14ac:dyDescent="0.2">
      <c r="L2" s="120" t="s">
        <v>3</v>
      </c>
      <c r="M2" s="121"/>
      <c r="N2" s="121"/>
      <c r="O2" s="121"/>
      <c r="P2" s="121"/>
      <c r="Q2" s="121"/>
      <c r="R2" s="121"/>
      <c r="S2" s="121"/>
      <c r="T2" s="121"/>
      <c r="U2" s="121"/>
      <c r="V2" s="121"/>
      <c r="AT2" s="9" t="s">
        <v>2</v>
      </c>
    </row>
    <row r="3" spans="2:46" ht="6.95" customHeight="1" x14ac:dyDescent="0.2">
      <c r="B3" s="10"/>
      <c r="C3" s="11"/>
      <c r="D3" s="11"/>
      <c r="E3" s="11"/>
      <c r="F3" s="11"/>
      <c r="G3" s="11"/>
      <c r="H3" s="11"/>
      <c r="I3" s="11"/>
      <c r="J3" s="11"/>
      <c r="K3" s="11"/>
      <c r="L3" s="12"/>
      <c r="AT3" s="9" t="s">
        <v>47</v>
      </c>
    </row>
    <row r="4" spans="2:46" ht="24.95" customHeight="1" x14ac:dyDescent="0.2">
      <c r="B4" s="12"/>
      <c r="D4" s="13" t="s">
        <v>48</v>
      </c>
      <c r="L4" s="12"/>
      <c r="M4" s="37" t="s">
        <v>6</v>
      </c>
      <c r="AT4" s="9" t="s">
        <v>1</v>
      </c>
    </row>
    <row r="5" spans="2:46" ht="6.95" customHeight="1" x14ac:dyDescent="0.2">
      <c r="B5" s="12"/>
      <c r="L5" s="12"/>
    </row>
    <row r="6" spans="2:46" s="1" customFormat="1" ht="12" customHeight="1" x14ac:dyDescent="0.2">
      <c r="B6" s="17"/>
      <c r="D6" s="15" t="s">
        <v>7</v>
      </c>
      <c r="L6" s="17"/>
    </row>
    <row r="7" spans="2:46" s="1" customFormat="1" ht="16.5" customHeight="1" x14ac:dyDescent="0.2">
      <c r="B7" s="17"/>
      <c r="E7" s="118" t="s">
        <v>8</v>
      </c>
      <c r="F7" s="119"/>
      <c r="G7" s="119"/>
      <c r="H7" s="119"/>
      <c r="L7" s="17"/>
    </row>
    <row r="8" spans="2:46" s="1" customFormat="1" x14ac:dyDescent="0.2">
      <c r="B8" s="17"/>
      <c r="L8" s="17"/>
    </row>
    <row r="9" spans="2:46" s="1" customFormat="1" ht="12" customHeight="1" x14ac:dyDescent="0.2">
      <c r="B9" s="17"/>
      <c r="D9" s="15" t="s">
        <v>9</v>
      </c>
      <c r="F9" s="14" t="s">
        <v>0</v>
      </c>
      <c r="I9" s="15" t="s">
        <v>10</v>
      </c>
      <c r="J9" s="14" t="s">
        <v>0</v>
      </c>
      <c r="L9" s="17"/>
    </row>
    <row r="10" spans="2:46" s="1" customFormat="1" ht="12" customHeight="1" x14ac:dyDescent="0.2">
      <c r="B10" s="17"/>
      <c r="D10" s="15" t="s">
        <v>11</v>
      </c>
      <c r="F10" s="14" t="s">
        <v>12</v>
      </c>
      <c r="I10" s="15" t="s">
        <v>13</v>
      </c>
      <c r="J10" s="27"/>
      <c r="L10" s="17"/>
    </row>
    <row r="11" spans="2:46" s="1" customFormat="1" ht="10.9" customHeight="1" x14ac:dyDescent="0.2">
      <c r="B11" s="17"/>
      <c r="L11" s="17"/>
    </row>
    <row r="12" spans="2:46" s="1" customFormat="1" ht="12" customHeight="1" x14ac:dyDescent="0.2">
      <c r="B12" s="17"/>
      <c r="D12" s="15" t="s">
        <v>14</v>
      </c>
      <c r="I12" s="15" t="s">
        <v>15</v>
      </c>
      <c r="J12" s="14"/>
      <c r="L12" s="17"/>
    </row>
    <row r="13" spans="2:46" s="1" customFormat="1" ht="18" customHeight="1" x14ac:dyDescent="0.2">
      <c r="B13" s="17"/>
      <c r="E13" s="14"/>
      <c r="I13" s="15" t="s">
        <v>16</v>
      </c>
      <c r="J13" s="14"/>
      <c r="L13" s="17"/>
    </row>
    <row r="14" spans="2:46" s="1" customFormat="1" ht="6.95" customHeight="1" x14ac:dyDescent="0.2">
      <c r="B14" s="17"/>
      <c r="L14" s="17"/>
    </row>
    <row r="15" spans="2:46" s="1" customFormat="1" ht="12" customHeight="1" x14ac:dyDescent="0.2">
      <c r="B15" s="17"/>
      <c r="D15" s="15" t="s">
        <v>17</v>
      </c>
      <c r="I15" s="15" t="s">
        <v>15</v>
      </c>
      <c r="J15" s="14"/>
      <c r="L15" s="17"/>
    </row>
    <row r="16" spans="2:46" s="1" customFormat="1" ht="18" customHeight="1" x14ac:dyDescent="0.2">
      <c r="B16" s="17"/>
      <c r="E16" s="122"/>
      <c r="F16" s="122"/>
      <c r="G16" s="122"/>
      <c r="H16" s="122"/>
      <c r="I16" s="15" t="s">
        <v>16</v>
      </c>
      <c r="J16" s="14"/>
      <c r="L16" s="17"/>
    </row>
    <row r="17" spans="2:12" s="1" customFormat="1" ht="6.95" customHeight="1" x14ac:dyDescent="0.2">
      <c r="B17" s="17"/>
      <c r="L17" s="17"/>
    </row>
    <row r="18" spans="2:12" s="1" customFormat="1" ht="12" customHeight="1" x14ac:dyDescent="0.2">
      <c r="B18" s="17"/>
      <c r="D18" s="15" t="s">
        <v>18</v>
      </c>
      <c r="I18" s="15" t="s">
        <v>15</v>
      </c>
      <c r="J18" s="14"/>
      <c r="L18" s="17"/>
    </row>
    <row r="19" spans="2:12" s="1" customFormat="1" ht="18" customHeight="1" x14ac:dyDescent="0.2">
      <c r="B19" s="17"/>
      <c r="E19" s="14"/>
      <c r="I19" s="15" t="s">
        <v>16</v>
      </c>
      <c r="J19" s="14"/>
      <c r="L19" s="17"/>
    </row>
    <row r="20" spans="2:12" s="1" customFormat="1" ht="6.95" customHeight="1" x14ac:dyDescent="0.2">
      <c r="B20" s="17"/>
      <c r="L20" s="17"/>
    </row>
    <row r="21" spans="2:12" s="1" customFormat="1" ht="12" customHeight="1" x14ac:dyDescent="0.2">
      <c r="B21" s="17"/>
      <c r="D21" s="15" t="s">
        <v>20</v>
      </c>
      <c r="I21" s="15" t="s">
        <v>15</v>
      </c>
      <c r="J21" s="14"/>
      <c r="L21" s="17"/>
    </row>
    <row r="22" spans="2:12" s="1" customFormat="1" ht="18" customHeight="1" x14ac:dyDescent="0.2">
      <c r="B22" s="17"/>
      <c r="E22" s="14"/>
      <c r="I22" s="15" t="s">
        <v>16</v>
      </c>
      <c r="J22" s="14"/>
      <c r="L22" s="17"/>
    </row>
    <row r="23" spans="2:12" s="1" customFormat="1" ht="6.95" customHeight="1" x14ac:dyDescent="0.2">
      <c r="B23" s="17"/>
      <c r="L23" s="17"/>
    </row>
    <row r="24" spans="2:12" s="1" customFormat="1" ht="12" customHeight="1" x14ac:dyDescent="0.2">
      <c r="B24" s="17"/>
      <c r="D24" s="15" t="s">
        <v>21</v>
      </c>
      <c r="L24" s="17"/>
    </row>
    <row r="25" spans="2:12" s="2" customFormat="1" ht="16.5" customHeight="1" x14ac:dyDescent="0.2">
      <c r="B25" s="38"/>
      <c r="E25" s="123" t="s">
        <v>0</v>
      </c>
      <c r="F25" s="123"/>
      <c r="G25" s="123"/>
      <c r="H25" s="123"/>
      <c r="L25" s="38"/>
    </row>
    <row r="26" spans="2:12" s="1" customFormat="1" ht="6.95" customHeight="1" x14ac:dyDescent="0.2">
      <c r="B26" s="17"/>
      <c r="L26" s="17"/>
    </row>
    <row r="27" spans="2:12" s="1" customFormat="1" ht="6.95" customHeight="1" x14ac:dyDescent="0.2">
      <c r="B27" s="17"/>
      <c r="D27" s="28"/>
      <c r="E27" s="28"/>
      <c r="F27" s="28"/>
      <c r="G27" s="28"/>
      <c r="H27" s="28"/>
      <c r="I27" s="28"/>
      <c r="J27" s="28"/>
      <c r="K27" s="28"/>
      <c r="L27" s="17"/>
    </row>
    <row r="28" spans="2:12" s="1" customFormat="1" ht="25.35" customHeight="1" x14ac:dyDescent="0.2">
      <c r="B28" s="17"/>
      <c r="D28" s="39" t="s">
        <v>22</v>
      </c>
      <c r="J28" s="36">
        <f>ROUND(J120, 2)</f>
        <v>0</v>
      </c>
      <c r="L28" s="17"/>
    </row>
    <row r="29" spans="2:12" s="1" customFormat="1" ht="6.95" customHeight="1" x14ac:dyDescent="0.2">
      <c r="B29" s="17"/>
      <c r="D29" s="28"/>
      <c r="E29" s="28"/>
      <c r="F29" s="28"/>
      <c r="G29" s="28"/>
      <c r="H29" s="28"/>
      <c r="I29" s="28"/>
      <c r="J29" s="28"/>
      <c r="K29" s="28"/>
      <c r="L29" s="17"/>
    </row>
    <row r="30" spans="2:12" s="1" customFormat="1" ht="14.45" customHeight="1" x14ac:dyDescent="0.2">
      <c r="B30" s="17"/>
      <c r="F30" s="19" t="s">
        <v>24</v>
      </c>
      <c r="I30" s="19" t="s">
        <v>23</v>
      </c>
      <c r="J30" s="19" t="s">
        <v>25</v>
      </c>
      <c r="L30" s="17"/>
    </row>
    <row r="31" spans="2:12" s="1" customFormat="1" ht="14.45" customHeight="1" x14ac:dyDescent="0.2">
      <c r="B31" s="17"/>
      <c r="D31" s="29" t="s">
        <v>26</v>
      </c>
      <c r="E31" s="15" t="s">
        <v>27</v>
      </c>
      <c r="F31" s="40">
        <f>ROUND((SUM(BE120:BE162)),  2)</f>
        <v>0</v>
      </c>
      <c r="I31" s="41">
        <v>0.21</v>
      </c>
      <c r="J31" s="40">
        <f>ROUND(((SUM(BE120:BE162))*I31),  2)</f>
        <v>0</v>
      </c>
      <c r="L31" s="17"/>
    </row>
    <row r="32" spans="2:12" s="1" customFormat="1" ht="14.45" customHeight="1" x14ac:dyDescent="0.2">
      <c r="B32" s="17"/>
      <c r="E32" s="15" t="s">
        <v>28</v>
      </c>
      <c r="F32" s="40">
        <f>ROUND((SUM(BF120:BF162)),  2)</f>
        <v>0</v>
      </c>
      <c r="I32" s="41">
        <v>0.12</v>
      </c>
      <c r="J32" s="40">
        <f>ROUND(((SUM(BF120:BF162))*I32),  2)</f>
        <v>0</v>
      </c>
      <c r="L32" s="17"/>
    </row>
    <row r="33" spans="2:12" s="1" customFormat="1" ht="14.45" hidden="1" customHeight="1" x14ac:dyDescent="0.2">
      <c r="B33" s="17"/>
      <c r="E33" s="15" t="s">
        <v>29</v>
      </c>
      <c r="F33" s="40">
        <f>ROUND((SUM(BG120:BG162)),  2)</f>
        <v>0</v>
      </c>
      <c r="I33" s="41">
        <v>0.21</v>
      </c>
      <c r="J33" s="40">
        <f>0</f>
        <v>0</v>
      </c>
      <c r="L33" s="17"/>
    </row>
    <row r="34" spans="2:12" s="1" customFormat="1" ht="14.45" hidden="1" customHeight="1" x14ac:dyDescent="0.2">
      <c r="B34" s="17"/>
      <c r="E34" s="15" t="s">
        <v>30</v>
      </c>
      <c r="F34" s="40">
        <f>ROUND((SUM(BH120:BH162)),  2)</f>
        <v>0</v>
      </c>
      <c r="I34" s="41">
        <v>0.12</v>
      </c>
      <c r="J34" s="40">
        <f>0</f>
        <v>0</v>
      </c>
      <c r="L34" s="17"/>
    </row>
    <row r="35" spans="2:12" s="1" customFormat="1" ht="14.45" hidden="1" customHeight="1" x14ac:dyDescent="0.2">
      <c r="B35" s="17"/>
      <c r="E35" s="15" t="s">
        <v>31</v>
      </c>
      <c r="F35" s="40">
        <f>ROUND((SUM(BI120:BI162)),  2)</f>
        <v>0</v>
      </c>
      <c r="I35" s="41">
        <v>0</v>
      </c>
      <c r="J35" s="40">
        <f>0</f>
        <v>0</v>
      </c>
      <c r="L35" s="17"/>
    </row>
    <row r="36" spans="2:12" s="1" customFormat="1" ht="6.95" customHeight="1" x14ac:dyDescent="0.2">
      <c r="B36" s="17"/>
      <c r="L36" s="17"/>
    </row>
    <row r="37" spans="2:12" s="1" customFormat="1" ht="25.35" customHeight="1" x14ac:dyDescent="0.2">
      <c r="B37" s="17"/>
      <c r="C37" s="42"/>
      <c r="D37" s="43" t="s">
        <v>32</v>
      </c>
      <c r="E37" s="30"/>
      <c r="F37" s="30"/>
      <c r="G37" s="44" t="s">
        <v>33</v>
      </c>
      <c r="H37" s="45" t="s">
        <v>34</v>
      </c>
      <c r="I37" s="30"/>
      <c r="J37" s="46">
        <f>SUM(J28:J35)</f>
        <v>0</v>
      </c>
      <c r="K37" s="47"/>
      <c r="L37" s="17"/>
    </row>
    <row r="38" spans="2:12" s="1" customFormat="1" ht="14.45" customHeight="1" x14ac:dyDescent="0.2">
      <c r="B38" s="17"/>
      <c r="L38" s="17"/>
    </row>
    <row r="39" spans="2:12" ht="14.45" customHeight="1" x14ac:dyDescent="0.2">
      <c r="B39" s="12"/>
      <c r="L39" s="12"/>
    </row>
    <row r="40" spans="2:12" ht="14.45" customHeight="1" x14ac:dyDescent="0.2">
      <c r="B40" s="12"/>
      <c r="L40" s="12"/>
    </row>
    <row r="41" spans="2:12" ht="14.45" customHeight="1" x14ac:dyDescent="0.2">
      <c r="B41" s="12"/>
      <c r="L41" s="12"/>
    </row>
    <row r="42" spans="2:12" ht="14.45" customHeight="1" x14ac:dyDescent="0.2">
      <c r="B42" s="12"/>
      <c r="L42" s="12"/>
    </row>
    <row r="43" spans="2:12" ht="14.45" customHeight="1" x14ac:dyDescent="0.2">
      <c r="B43" s="12"/>
      <c r="L43" s="12"/>
    </row>
    <row r="44" spans="2:12" ht="14.45" customHeight="1" x14ac:dyDescent="0.2">
      <c r="B44" s="12"/>
      <c r="L44" s="12"/>
    </row>
    <row r="45" spans="2:12" ht="14.45" customHeight="1" x14ac:dyDescent="0.2">
      <c r="B45" s="12"/>
      <c r="L45" s="12"/>
    </row>
    <row r="46" spans="2:12" ht="14.45" customHeight="1" x14ac:dyDescent="0.2">
      <c r="B46" s="12"/>
      <c r="L46" s="12"/>
    </row>
    <row r="47" spans="2:12" ht="14.45" customHeight="1" x14ac:dyDescent="0.2">
      <c r="B47" s="12"/>
      <c r="L47" s="12"/>
    </row>
    <row r="48" spans="2:12" ht="14.45" customHeight="1" x14ac:dyDescent="0.2">
      <c r="B48" s="12"/>
      <c r="L48" s="12"/>
    </row>
    <row r="49" spans="2:12" ht="14.45" customHeight="1" x14ac:dyDescent="0.2">
      <c r="B49" s="12"/>
      <c r="L49" s="12"/>
    </row>
    <row r="50" spans="2:12" s="1" customFormat="1" ht="14.45" customHeight="1" x14ac:dyDescent="0.2">
      <c r="B50" s="17"/>
      <c r="D50" s="20" t="s">
        <v>35</v>
      </c>
      <c r="E50" s="21"/>
      <c r="F50" s="21"/>
      <c r="G50" s="20" t="s">
        <v>36</v>
      </c>
      <c r="H50" s="21"/>
      <c r="I50" s="21"/>
      <c r="J50" s="21"/>
      <c r="K50" s="21"/>
      <c r="L50" s="17"/>
    </row>
    <row r="51" spans="2:12" x14ac:dyDescent="0.2">
      <c r="B51" s="12"/>
      <c r="L51" s="12"/>
    </row>
    <row r="52" spans="2:12" x14ac:dyDescent="0.2">
      <c r="B52" s="12"/>
      <c r="L52" s="12"/>
    </row>
    <row r="53" spans="2:12" x14ac:dyDescent="0.2">
      <c r="B53" s="12"/>
      <c r="L53" s="12"/>
    </row>
    <row r="54" spans="2:12" x14ac:dyDescent="0.2">
      <c r="B54" s="12"/>
      <c r="L54" s="12"/>
    </row>
    <row r="55" spans="2:12" x14ac:dyDescent="0.2">
      <c r="B55" s="12"/>
      <c r="L55" s="12"/>
    </row>
    <row r="56" spans="2:12" x14ac:dyDescent="0.2">
      <c r="B56" s="12"/>
      <c r="L56" s="12"/>
    </row>
    <row r="57" spans="2:12" x14ac:dyDescent="0.2">
      <c r="B57" s="12"/>
      <c r="L57" s="12"/>
    </row>
    <row r="58" spans="2:12" x14ac:dyDescent="0.2">
      <c r="B58" s="12"/>
      <c r="L58" s="12"/>
    </row>
    <row r="59" spans="2:12" x14ac:dyDescent="0.2">
      <c r="B59" s="12"/>
      <c r="L59" s="12"/>
    </row>
    <row r="60" spans="2:12" x14ac:dyDescent="0.2">
      <c r="B60" s="12"/>
      <c r="L60" s="12"/>
    </row>
    <row r="61" spans="2:12" s="1" customFormat="1" ht="12.75" x14ac:dyDescent="0.2">
      <c r="B61" s="17"/>
      <c r="D61" s="22" t="s">
        <v>37</v>
      </c>
      <c r="E61" s="18"/>
      <c r="F61" s="48" t="s">
        <v>38</v>
      </c>
      <c r="G61" s="22" t="s">
        <v>37</v>
      </c>
      <c r="H61" s="18"/>
      <c r="I61" s="18"/>
      <c r="J61" s="49" t="s">
        <v>38</v>
      </c>
      <c r="K61" s="18"/>
      <c r="L61" s="17"/>
    </row>
    <row r="62" spans="2:12" x14ac:dyDescent="0.2">
      <c r="B62" s="12"/>
      <c r="L62" s="12"/>
    </row>
    <row r="63" spans="2:12" x14ac:dyDescent="0.2">
      <c r="B63" s="12"/>
      <c r="L63" s="12"/>
    </row>
    <row r="64" spans="2:12" x14ac:dyDescent="0.2">
      <c r="B64" s="12"/>
      <c r="L64" s="12"/>
    </row>
    <row r="65" spans="2:12" s="1" customFormat="1" ht="12.75" x14ac:dyDescent="0.2">
      <c r="B65" s="17"/>
      <c r="D65" s="20" t="s">
        <v>39</v>
      </c>
      <c r="E65" s="21"/>
      <c r="F65" s="21"/>
      <c r="G65" s="20" t="s">
        <v>40</v>
      </c>
      <c r="H65" s="21"/>
      <c r="I65" s="21"/>
      <c r="J65" s="21"/>
      <c r="K65" s="21"/>
      <c r="L65" s="17"/>
    </row>
    <row r="66" spans="2:12" x14ac:dyDescent="0.2">
      <c r="B66" s="12"/>
      <c r="L66" s="12"/>
    </row>
    <row r="67" spans="2:12" x14ac:dyDescent="0.2">
      <c r="B67" s="12"/>
      <c r="L67" s="12"/>
    </row>
    <row r="68" spans="2:12" x14ac:dyDescent="0.2">
      <c r="B68" s="12"/>
      <c r="L68" s="12"/>
    </row>
    <row r="69" spans="2:12" x14ac:dyDescent="0.2">
      <c r="B69" s="12"/>
      <c r="L69" s="12"/>
    </row>
    <row r="70" spans="2:12" x14ac:dyDescent="0.2">
      <c r="B70" s="12"/>
      <c r="L70" s="12"/>
    </row>
    <row r="71" spans="2:12" x14ac:dyDescent="0.2">
      <c r="B71" s="12"/>
      <c r="L71" s="12"/>
    </row>
    <row r="72" spans="2:12" x14ac:dyDescent="0.2">
      <c r="B72" s="12"/>
      <c r="L72" s="12"/>
    </row>
    <row r="73" spans="2:12" x14ac:dyDescent="0.2">
      <c r="B73" s="12"/>
      <c r="L73" s="12"/>
    </row>
    <row r="74" spans="2:12" x14ac:dyDescent="0.2">
      <c r="B74" s="12"/>
      <c r="L74" s="12"/>
    </row>
    <row r="75" spans="2:12" x14ac:dyDescent="0.2">
      <c r="B75" s="12"/>
      <c r="L75" s="12"/>
    </row>
    <row r="76" spans="2:12" s="1" customFormat="1" ht="12.75" x14ac:dyDescent="0.2">
      <c r="B76" s="17"/>
      <c r="D76" s="22" t="s">
        <v>37</v>
      </c>
      <c r="E76" s="18"/>
      <c r="F76" s="48" t="s">
        <v>38</v>
      </c>
      <c r="G76" s="22" t="s">
        <v>37</v>
      </c>
      <c r="H76" s="18"/>
      <c r="I76" s="18"/>
      <c r="J76" s="49" t="s">
        <v>38</v>
      </c>
      <c r="K76" s="18"/>
      <c r="L76" s="17"/>
    </row>
    <row r="77" spans="2:12" s="1" customFormat="1" ht="14.45" customHeight="1" x14ac:dyDescent="0.2">
      <c r="B77" s="23"/>
      <c r="C77" s="24"/>
      <c r="D77" s="24"/>
      <c r="E77" s="24"/>
      <c r="F77" s="24"/>
      <c r="G77" s="24"/>
      <c r="H77" s="24"/>
      <c r="I77" s="24"/>
      <c r="J77" s="24"/>
      <c r="K77" s="24"/>
      <c r="L77" s="17"/>
    </row>
    <row r="81" spans="2:47" s="1" customFormat="1" ht="6.95" customHeight="1" x14ac:dyDescent="0.2">
      <c r="B81" s="25"/>
      <c r="C81" s="26"/>
      <c r="D81" s="26"/>
      <c r="E81" s="26"/>
      <c r="F81" s="26"/>
      <c r="G81" s="26"/>
      <c r="H81" s="26"/>
      <c r="I81" s="26"/>
      <c r="J81" s="26"/>
      <c r="K81" s="26"/>
      <c r="L81" s="17"/>
    </row>
    <row r="82" spans="2:47" s="1" customFormat="1" ht="24.95" customHeight="1" x14ac:dyDescent="0.2">
      <c r="B82" s="17"/>
      <c r="C82" s="13" t="s">
        <v>49</v>
      </c>
      <c r="L82" s="17"/>
    </row>
    <row r="83" spans="2:47" s="1" customFormat="1" ht="6.95" customHeight="1" x14ac:dyDescent="0.2">
      <c r="B83" s="17"/>
      <c r="L83" s="17"/>
    </row>
    <row r="84" spans="2:47" s="1" customFormat="1" ht="12" customHeight="1" x14ac:dyDescent="0.2">
      <c r="B84" s="17"/>
      <c r="C84" s="15" t="s">
        <v>7</v>
      </c>
      <c r="L84" s="17"/>
    </row>
    <row r="85" spans="2:47" s="1" customFormat="1" ht="16.5" customHeight="1" x14ac:dyDescent="0.2">
      <c r="B85" s="17"/>
      <c r="E85" s="118" t="str">
        <f>E7</f>
        <v>Louka u Litvínova - komunikace u dětského hřiště</v>
      </c>
      <c r="F85" s="119"/>
      <c r="G85" s="119"/>
      <c r="H85" s="119"/>
      <c r="L85" s="17"/>
    </row>
    <row r="86" spans="2:47" s="1" customFormat="1" ht="6.95" customHeight="1" x14ac:dyDescent="0.2">
      <c r="B86" s="17"/>
      <c r="L86" s="17"/>
    </row>
    <row r="87" spans="2:47" s="1" customFormat="1" ht="12" customHeight="1" x14ac:dyDescent="0.2">
      <c r="B87" s="17"/>
      <c r="C87" s="15" t="s">
        <v>11</v>
      </c>
      <c r="F87" s="14" t="str">
        <f>F10</f>
        <v xml:space="preserve"> </v>
      </c>
      <c r="I87" s="15" t="s">
        <v>13</v>
      </c>
      <c r="J87" s="27" t="str">
        <f>IF(J10="","",J10)</f>
        <v/>
      </c>
      <c r="L87" s="17"/>
    </row>
    <row r="88" spans="2:47" s="1" customFormat="1" ht="6.95" customHeight="1" x14ac:dyDescent="0.2">
      <c r="B88" s="17"/>
      <c r="L88" s="17"/>
    </row>
    <row r="89" spans="2:47" s="1" customFormat="1" ht="15.2" customHeight="1" x14ac:dyDescent="0.2">
      <c r="B89" s="17"/>
      <c r="C89" s="15" t="s">
        <v>14</v>
      </c>
      <c r="F89" s="14"/>
      <c r="I89" s="15" t="s">
        <v>18</v>
      </c>
      <c r="J89" s="16"/>
      <c r="L89" s="17"/>
    </row>
    <row r="90" spans="2:47" s="1" customFormat="1" ht="15.2" customHeight="1" x14ac:dyDescent="0.2">
      <c r="B90" s="17"/>
      <c r="C90" s="15" t="s">
        <v>17</v>
      </c>
      <c r="F90" s="14" t="str">
        <f>IF(E16="","",E16)</f>
        <v/>
      </c>
      <c r="I90" s="15" t="s">
        <v>20</v>
      </c>
      <c r="J90" s="16"/>
      <c r="L90" s="17"/>
    </row>
    <row r="91" spans="2:47" s="1" customFormat="1" ht="10.35" customHeight="1" x14ac:dyDescent="0.2">
      <c r="B91" s="17"/>
      <c r="L91" s="17"/>
    </row>
    <row r="92" spans="2:47" s="1" customFormat="1" ht="29.25" customHeight="1" x14ac:dyDescent="0.2">
      <c r="B92" s="17"/>
      <c r="C92" s="50" t="s">
        <v>50</v>
      </c>
      <c r="D92" s="42"/>
      <c r="E92" s="42"/>
      <c r="F92" s="42"/>
      <c r="G92" s="42"/>
      <c r="H92" s="42"/>
      <c r="I92" s="42"/>
      <c r="J92" s="51" t="s">
        <v>51</v>
      </c>
      <c r="K92" s="42"/>
      <c r="L92" s="17"/>
    </row>
    <row r="93" spans="2:47" s="1" customFormat="1" ht="10.35" customHeight="1" x14ac:dyDescent="0.2">
      <c r="B93" s="17"/>
      <c r="L93" s="17"/>
    </row>
    <row r="94" spans="2:47" s="1" customFormat="1" ht="22.9" customHeight="1" x14ac:dyDescent="0.2">
      <c r="B94" s="17"/>
      <c r="C94" s="52" t="s">
        <v>52</v>
      </c>
      <c r="J94" s="36">
        <f>J120</f>
        <v>0</v>
      </c>
      <c r="L94" s="17"/>
      <c r="AU94" s="9" t="s">
        <v>53</v>
      </c>
    </row>
    <row r="95" spans="2:47" s="3" customFormat="1" ht="24.95" customHeight="1" x14ac:dyDescent="0.2">
      <c r="B95" s="53"/>
      <c r="D95" s="54" t="s">
        <v>54</v>
      </c>
      <c r="E95" s="55"/>
      <c r="F95" s="55"/>
      <c r="G95" s="55"/>
      <c r="H95" s="55"/>
      <c r="I95" s="55"/>
      <c r="J95" s="56">
        <f>J121</f>
        <v>0</v>
      </c>
      <c r="L95" s="53"/>
    </row>
    <row r="96" spans="2:47" s="4" customFormat="1" ht="19.899999999999999" customHeight="1" x14ac:dyDescent="0.2">
      <c r="B96" s="57"/>
      <c r="D96" s="58" t="s">
        <v>55</v>
      </c>
      <c r="E96" s="59"/>
      <c r="F96" s="59"/>
      <c r="G96" s="59"/>
      <c r="H96" s="59"/>
      <c r="I96" s="59"/>
      <c r="J96" s="60">
        <f>J122</f>
        <v>0</v>
      </c>
      <c r="L96" s="57"/>
    </row>
    <row r="97" spans="2:12" s="4" customFormat="1" ht="19.899999999999999" customHeight="1" x14ac:dyDescent="0.2">
      <c r="B97" s="57"/>
      <c r="D97" s="58" t="s">
        <v>56</v>
      </c>
      <c r="E97" s="59"/>
      <c r="F97" s="59"/>
      <c r="G97" s="59"/>
      <c r="H97" s="59"/>
      <c r="I97" s="59"/>
      <c r="J97" s="60">
        <f>J142</f>
        <v>0</v>
      </c>
      <c r="L97" s="57"/>
    </row>
    <row r="98" spans="2:12" s="4" customFormat="1" ht="19.899999999999999" customHeight="1" x14ac:dyDescent="0.2">
      <c r="B98" s="57"/>
      <c r="D98" s="58" t="s">
        <v>57</v>
      </c>
      <c r="E98" s="59"/>
      <c r="F98" s="59"/>
      <c r="G98" s="59"/>
      <c r="H98" s="59"/>
      <c r="I98" s="59"/>
      <c r="J98" s="60">
        <f>J150</f>
        <v>0</v>
      </c>
      <c r="L98" s="57"/>
    </row>
    <row r="99" spans="2:12" s="4" customFormat="1" ht="19.899999999999999" customHeight="1" x14ac:dyDescent="0.2">
      <c r="B99" s="57"/>
      <c r="D99" s="58" t="s">
        <v>58</v>
      </c>
      <c r="E99" s="59"/>
      <c r="F99" s="59"/>
      <c r="G99" s="59"/>
      <c r="H99" s="59"/>
      <c r="I99" s="59"/>
      <c r="J99" s="60">
        <f>J152</f>
        <v>0</v>
      </c>
      <c r="L99" s="57"/>
    </row>
    <row r="100" spans="2:12" s="4" customFormat="1" ht="19.899999999999999" customHeight="1" x14ac:dyDescent="0.2">
      <c r="B100" s="57"/>
      <c r="D100" s="58" t="s">
        <v>59</v>
      </c>
      <c r="E100" s="59"/>
      <c r="F100" s="59"/>
      <c r="G100" s="59"/>
      <c r="H100" s="59"/>
      <c r="I100" s="59"/>
      <c r="J100" s="60">
        <f>J158</f>
        <v>0</v>
      </c>
      <c r="L100" s="57"/>
    </row>
    <row r="101" spans="2:12" s="3" customFormat="1" ht="24.95" customHeight="1" x14ac:dyDescent="0.2">
      <c r="B101" s="53"/>
      <c r="D101" s="54" t="s">
        <v>60</v>
      </c>
      <c r="E101" s="55"/>
      <c r="F101" s="55"/>
      <c r="G101" s="55"/>
      <c r="H101" s="55"/>
      <c r="I101" s="55"/>
      <c r="J101" s="56">
        <f>J160</f>
        <v>0</v>
      </c>
      <c r="L101" s="53"/>
    </row>
    <row r="102" spans="2:12" s="4" customFormat="1" ht="19.899999999999999" customHeight="1" x14ac:dyDescent="0.2">
      <c r="B102" s="57"/>
      <c r="D102" s="58" t="s">
        <v>61</v>
      </c>
      <c r="E102" s="59"/>
      <c r="F102" s="59"/>
      <c r="G102" s="59"/>
      <c r="H102" s="59"/>
      <c r="I102" s="59"/>
      <c r="J102" s="60">
        <f>J161</f>
        <v>0</v>
      </c>
      <c r="L102" s="57"/>
    </row>
    <row r="103" spans="2:12" s="1" customFormat="1" ht="21.75" customHeight="1" x14ac:dyDescent="0.2">
      <c r="B103" s="17"/>
      <c r="L103" s="17"/>
    </row>
    <row r="104" spans="2:12" s="1" customFormat="1" ht="6.95" customHeight="1" x14ac:dyDescent="0.2">
      <c r="B104" s="23"/>
      <c r="C104" s="24"/>
      <c r="D104" s="24"/>
      <c r="E104" s="24"/>
      <c r="F104" s="24"/>
      <c r="G104" s="24"/>
      <c r="H104" s="24"/>
      <c r="I104" s="24"/>
      <c r="J104" s="24"/>
      <c r="K104" s="24"/>
      <c r="L104" s="17"/>
    </row>
    <row r="108" spans="2:12" s="1" customFormat="1" ht="6.95" customHeight="1" x14ac:dyDescent="0.2">
      <c r="B108" s="25"/>
      <c r="C108" s="26"/>
      <c r="D108" s="26"/>
      <c r="E108" s="26"/>
      <c r="F108" s="26"/>
      <c r="G108" s="26"/>
      <c r="H108" s="26"/>
      <c r="I108" s="26"/>
      <c r="J108" s="26"/>
      <c r="K108" s="26"/>
      <c r="L108" s="17"/>
    </row>
    <row r="109" spans="2:12" s="1" customFormat="1" ht="24.95" customHeight="1" x14ac:dyDescent="0.2">
      <c r="B109" s="17"/>
      <c r="C109" s="13" t="s">
        <v>62</v>
      </c>
      <c r="L109" s="17"/>
    </row>
    <row r="110" spans="2:12" s="1" customFormat="1" ht="6.95" customHeight="1" x14ac:dyDescent="0.2">
      <c r="B110" s="17"/>
      <c r="L110" s="17"/>
    </row>
    <row r="111" spans="2:12" s="1" customFormat="1" ht="12" customHeight="1" x14ac:dyDescent="0.2">
      <c r="B111" s="17"/>
      <c r="C111" s="15" t="s">
        <v>7</v>
      </c>
      <c r="L111" s="17"/>
    </row>
    <row r="112" spans="2:12" s="1" customFormat="1" ht="16.5" customHeight="1" x14ac:dyDescent="0.2">
      <c r="B112" s="17"/>
      <c r="E112" s="118" t="str">
        <f>E7</f>
        <v>Louka u Litvínova - komunikace u dětského hřiště</v>
      </c>
      <c r="F112" s="119"/>
      <c r="G112" s="119"/>
      <c r="H112" s="119"/>
      <c r="L112" s="17"/>
    </row>
    <row r="113" spans="2:65" s="1" customFormat="1" ht="6.95" customHeight="1" x14ac:dyDescent="0.2">
      <c r="B113" s="17"/>
      <c r="L113" s="17"/>
    </row>
    <row r="114" spans="2:65" s="1" customFormat="1" ht="12" customHeight="1" x14ac:dyDescent="0.2">
      <c r="B114" s="17"/>
      <c r="C114" s="15" t="s">
        <v>11</v>
      </c>
      <c r="F114" s="14" t="str">
        <f>F10</f>
        <v xml:space="preserve"> </v>
      </c>
      <c r="I114" s="15" t="s">
        <v>13</v>
      </c>
      <c r="J114" s="27" t="str">
        <f>IF(J10="","",J10)</f>
        <v/>
      </c>
      <c r="L114" s="17"/>
    </row>
    <row r="115" spans="2:65" s="1" customFormat="1" ht="6.95" customHeight="1" x14ac:dyDescent="0.2">
      <c r="B115" s="17"/>
      <c r="L115" s="17"/>
    </row>
    <row r="116" spans="2:65" s="1" customFormat="1" ht="15.2" customHeight="1" x14ac:dyDescent="0.2">
      <c r="B116" s="17"/>
      <c r="C116" s="15" t="s">
        <v>14</v>
      </c>
      <c r="F116" s="14"/>
      <c r="I116" s="15" t="s">
        <v>18</v>
      </c>
      <c r="J116" s="16"/>
      <c r="L116" s="17"/>
    </row>
    <row r="117" spans="2:65" s="1" customFormat="1" ht="15.2" customHeight="1" x14ac:dyDescent="0.2">
      <c r="B117" s="17"/>
      <c r="C117" s="15" t="s">
        <v>17</v>
      </c>
      <c r="F117" s="14" t="str">
        <f>IF(E16="","",E16)</f>
        <v/>
      </c>
      <c r="I117" s="15" t="s">
        <v>20</v>
      </c>
      <c r="J117" s="16"/>
      <c r="L117" s="17"/>
    </row>
    <row r="118" spans="2:65" s="1" customFormat="1" ht="10.35" customHeight="1" x14ac:dyDescent="0.2">
      <c r="B118" s="17"/>
      <c r="L118" s="17"/>
    </row>
    <row r="119" spans="2:65" s="5" customFormat="1" ht="29.25" customHeight="1" x14ac:dyDescent="0.2">
      <c r="B119" s="61"/>
      <c r="C119" s="62" t="s">
        <v>63</v>
      </c>
      <c r="D119" s="63" t="s">
        <v>43</v>
      </c>
      <c r="E119" s="63" t="s">
        <v>41</v>
      </c>
      <c r="F119" s="63" t="s">
        <v>42</v>
      </c>
      <c r="G119" s="63" t="s">
        <v>64</v>
      </c>
      <c r="H119" s="63" t="s">
        <v>65</v>
      </c>
      <c r="I119" s="63" t="s">
        <v>66</v>
      </c>
      <c r="J119" s="63" t="s">
        <v>51</v>
      </c>
      <c r="K119" s="64" t="s">
        <v>67</v>
      </c>
      <c r="L119" s="61"/>
      <c r="M119" s="31" t="s">
        <v>0</v>
      </c>
      <c r="N119" s="32" t="s">
        <v>26</v>
      </c>
      <c r="O119" s="32" t="s">
        <v>68</v>
      </c>
      <c r="P119" s="32" t="s">
        <v>69</v>
      </c>
      <c r="Q119" s="32" t="s">
        <v>70</v>
      </c>
      <c r="R119" s="32" t="s">
        <v>71</v>
      </c>
      <c r="S119" s="32" t="s">
        <v>72</v>
      </c>
      <c r="T119" s="33" t="s">
        <v>73</v>
      </c>
    </row>
    <row r="120" spans="2:65" s="1" customFormat="1" ht="22.9" customHeight="1" x14ac:dyDescent="0.25">
      <c r="B120" s="17"/>
      <c r="C120" s="35" t="s">
        <v>74</v>
      </c>
      <c r="J120" s="65">
        <f>BK120</f>
        <v>0</v>
      </c>
      <c r="L120" s="17"/>
      <c r="M120" s="34"/>
      <c r="N120" s="28"/>
      <c r="O120" s="28"/>
      <c r="P120" s="66">
        <f>P121+P160</f>
        <v>189.206142</v>
      </c>
      <c r="Q120" s="28"/>
      <c r="R120" s="66">
        <f>R121+R160</f>
        <v>405.886888</v>
      </c>
      <c r="S120" s="28"/>
      <c r="T120" s="67">
        <f>T121+T160</f>
        <v>0</v>
      </c>
      <c r="AT120" s="9" t="s">
        <v>44</v>
      </c>
      <c r="AU120" s="9" t="s">
        <v>53</v>
      </c>
      <c r="BK120" s="68">
        <f>BK121+BK160</f>
        <v>0</v>
      </c>
    </row>
    <row r="121" spans="2:65" s="6" customFormat="1" ht="25.9" customHeight="1" x14ac:dyDescent="0.2">
      <c r="B121" s="69"/>
      <c r="D121" s="70" t="s">
        <v>44</v>
      </c>
      <c r="E121" s="71" t="s">
        <v>75</v>
      </c>
      <c r="F121" s="71" t="s">
        <v>76</v>
      </c>
      <c r="J121" s="72">
        <f>BK121</f>
        <v>0</v>
      </c>
      <c r="L121" s="69"/>
      <c r="M121" s="73"/>
      <c r="P121" s="74">
        <f>P122+P142+P150+P152+P158</f>
        <v>189.206142</v>
      </c>
      <c r="R121" s="74">
        <f>R122+R142+R150+R152+R158</f>
        <v>405.886888</v>
      </c>
      <c r="T121" s="75">
        <f>T122+T142+T150+T152+T158</f>
        <v>0</v>
      </c>
      <c r="AR121" s="70" t="s">
        <v>46</v>
      </c>
      <c r="AT121" s="76" t="s">
        <v>44</v>
      </c>
      <c r="AU121" s="76" t="s">
        <v>45</v>
      </c>
      <c r="AY121" s="70" t="s">
        <v>77</v>
      </c>
      <c r="BK121" s="77">
        <f>BK122+BK142+BK150+BK152+BK158</f>
        <v>0</v>
      </c>
    </row>
    <row r="122" spans="2:65" s="6" customFormat="1" ht="22.9" customHeight="1" x14ac:dyDescent="0.2">
      <c r="B122" s="69"/>
      <c r="D122" s="70" t="s">
        <v>44</v>
      </c>
      <c r="E122" s="78" t="s">
        <v>46</v>
      </c>
      <c r="F122" s="78" t="s">
        <v>78</v>
      </c>
      <c r="J122" s="79">
        <f>BK122</f>
        <v>0</v>
      </c>
      <c r="L122" s="69"/>
      <c r="M122" s="73"/>
      <c r="P122" s="74">
        <f>SUM(P123:P141)</f>
        <v>87.24039999999998</v>
      </c>
      <c r="R122" s="74">
        <f>SUM(R123:R141)</f>
        <v>23.4026</v>
      </c>
      <c r="T122" s="75">
        <f>SUM(T123:T141)</f>
        <v>0</v>
      </c>
      <c r="AR122" s="70" t="s">
        <v>46</v>
      </c>
      <c r="AT122" s="76" t="s">
        <v>44</v>
      </c>
      <c r="AU122" s="76" t="s">
        <v>46</v>
      </c>
      <c r="AY122" s="70" t="s">
        <v>77</v>
      </c>
      <c r="BK122" s="77">
        <f>SUM(BK123:BK141)</f>
        <v>0</v>
      </c>
    </row>
    <row r="123" spans="2:65" s="1" customFormat="1" ht="33" customHeight="1" x14ac:dyDescent="0.2">
      <c r="B123" s="80"/>
      <c r="C123" s="81" t="s">
        <v>46</v>
      </c>
      <c r="D123" s="81" t="s">
        <v>79</v>
      </c>
      <c r="E123" s="82" t="s">
        <v>80</v>
      </c>
      <c r="F123" s="83" t="s">
        <v>81</v>
      </c>
      <c r="G123" s="84" t="s">
        <v>82</v>
      </c>
      <c r="H123" s="85">
        <v>145.19999999999999</v>
      </c>
      <c r="I123" s="86"/>
      <c r="J123" s="86">
        <f>ROUND(I123*H123,2)</f>
        <v>0</v>
      </c>
      <c r="K123" s="83"/>
      <c r="L123" s="17"/>
      <c r="M123" s="87" t="s">
        <v>0</v>
      </c>
      <c r="N123" s="88" t="s">
        <v>27</v>
      </c>
      <c r="O123" s="89">
        <v>0.21199999999999999</v>
      </c>
      <c r="P123" s="89">
        <f>O123*H123</f>
        <v>30.782399999999996</v>
      </c>
      <c r="Q123" s="89">
        <v>0</v>
      </c>
      <c r="R123" s="89">
        <f>Q123*H123</f>
        <v>0</v>
      </c>
      <c r="S123" s="89">
        <v>0</v>
      </c>
      <c r="T123" s="90">
        <f>S123*H123</f>
        <v>0</v>
      </c>
      <c r="AR123" s="91" t="s">
        <v>83</v>
      </c>
      <c r="AT123" s="91" t="s">
        <v>79</v>
      </c>
      <c r="AU123" s="91" t="s">
        <v>47</v>
      </c>
      <c r="AY123" s="9" t="s">
        <v>77</v>
      </c>
      <c r="BE123" s="92">
        <f>IF(N123="základní",J123,0)</f>
        <v>0</v>
      </c>
      <c r="BF123" s="92">
        <f>IF(N123="snížená",J123,0)</f>
        <v>0</v>
      </c>
      <c r="BG123" s="92">
        <f>IF(N123="zákl. přenesená",J123,0)</f>
        <v>0</v>
      </c>
      <c r="BH123" s="92">
        <f>IF(N123="sníž. přenesená",J123,0)</f>
        <v>0</v>
      </c>
      <c r="BI123" s="92">
        <f>IF(N123="nulová",J123,0)</f>
        <v>0</v>
      </c>
      <c r="BJ123" s="9" t="s">
        <v>46</v>
      </c>
      <c r="BK123" s="92">
        <f>ROUND(I123*H123,2)</f>
        <v>0</v>
      </c>
      <c r="BL123" s="9" t="s">
        <v>83</v>
      </c>
      <c r="BM123" s="91" t="s">
        <v>84</v>
      </c>
    </row>
    <row r="124" spans="2:65" s="7" customFormat="1" x14ac:dyDescent="0.2">
      <c r="B124" s="93"/>
      <c r="D124" s="94" t="s">
        <v>85</v>
      </c>
      <c r="E124" s="95" t="s">
        <v>0</v>
      </c>
      <c r="F124" s="96" t="s">
        <v>86</v>
      </c>
      <c r="H124" s="97">
        <v>145.19999999999999</v>
      </c>
      <c r="L124" s="93"/>
      <c r="M124" s="98"/>
      <c r="T124" s="99"/>
      <c r="AT124" s="95" t="s">
        <v>85</v>
      </c>
      <c r="AU124" s="95" t="s">
        <v>47</v>
      </c>
      <c r="AV124" s="7" t="s">
        <v>47</v>
      </c>
      <c r="AW124" s="7" t="s">
        <v>19</v>
      </c>
      <c r="AX124" s="7" t="s">
        <v>46</v>
      </c>
      <c r="AY124" s="95" t="s">
        <v>77</v>
      </c>
    </row>
    <row r="125" spans="2:65" s="1" customFormat="1" ht="33" customHeight="1" x14ac:dyDescent="0.2">
      <c r="B125" s="80"/>
      <c r="C125" s="81" t="s">
        <v>47</v>
      </c>
      <c r="D125" s="81" t="s">
        <v>79</v>
      </c>
      <c r="E125" s="82" t="s">
        <v>87</v>
      </c>
      <c r="F125" s="83" t="s">
        <v>88</v>
      </c>
      <c r="G125" s="84" t="s">
        <v>82</v>
      </c>
      <c r="H125" s="85">
        <v>10.8</v>
      </c>
      <c r="I125" s="86"/>
      <c r="J125" s="86">
        <f>ROUND(I125*H125,2)</f>
        <v>0</v>
      </c>
      <c r="K125" s="83"/>
      <c r="L125" s="17"/>
      <c r="M125" s="87" t="s">
        <v>0</v>
      </c>
      <c r="N125" s="88" t="s">
        <v>27</v>
      </c>
      <c r="O125" s="89">
        <v>1.72</v>
      </c>
      <c r="P125" s="89">
        <f>O125*H125</f>
        <v>18.576000000000001</v>
      </c>
      <c r="Q125" s="89">
        <v>0</v>
      </c>
      <c r="R125" s="89">
        <f>Q125*H125</f>
        <v>0</v>
      </c>
      <c r="S125" s="89">
        <v>0</v>
      </c>
      <c r="T125" s="90">
        <f>S125*H125</f>
        <v>0</v>
      </c>
      <c r="AR125" s="91" t="s">
        <v>83</v>
      </c>
      <c r="AT125" s="91" t="s">
        <v>79</v>
      </c>
      <c r="AU125" s="91" t="s">
        <v>47</v>
      </c>
      <c r="AY125" s="9" t="s">
        <v>77</v>
      </c>
      <c r="BE125" s="92">
        <f>IF(N125="základní",J125,0)</f>
        <v>0</v>
      </c>
      <c r="BF125" s="92">
        <f>IF(N125="snížená",J125,0)</f>
        <v>0</v>
      </c>
      <c r="BG125" s="92">
        <f>IF(N125="zákl. přenesená",J125,0)</f>
        <v>0</v>
      </c>
      <c r="BH125" s="92">
        <f>IF(N125="sníž. přenesená",J125,0)</f>
        <v>0</v>
      </c>
      <c r="BI125" s="92">
        <f>IF(N125="nulová",J125,0)</f>
        <v>0</v>
      </c>
      <c r="BJ125" s="9" t="s">
        <v>46</v>
      </c>
      <c r="BK125" s="92">
        <f>ROUND(I125*H125,2)</f>
        <v>0</v>
      </c>
      <c r="BL125" s="9" t="s">
        <v>83</v>
      </c>
      <c r="BM125" s="91" t="s">
        <v>89</v>
      </c>
    </row>
    <row r="126" spans="2:65" s="7" customFormat="1" x14ac:dyDescent="0.2">
      <c r="B126" s="93"/>
      <c r="D126" s="94" t="s">
        <v>85</v>
      </c>
      <c r="E126" s="95" t="s">
        <v>0</v>
      </c>
      <c r="F126" s="96" t="s">
        <v>90</v>
      </c>
      <c r="H126" s="97">
        <v>10.8</v>
      </c>
      <c r="L126" s="93"/>
      <c r="M126" s="98"/>
      <c r="T126" s="99"/>
      <c r="AT126" s="95" t="s">
        <v>85</v>
      </c>
      <c r="AU126" s="95" t="s">
        <v>47</v>
      </c>
      <c r="AV126" s="7" t="s">
        <v>47</v>
      </c>
      <c r="AW126" s="7" t="s">
        <v>19</v>
      </c>
      <c r="AX126" s="7" t="s">
        <v>46</v>
      </c>
      <c r="AY126" s="95" t="s">
        <v>77</v>
      </c>
    </row>
    <row r="127" spans="2:65" s="1" customFormat="1" ht="37.9" customHeight="1" x14ac:dyDescent="0.2">
      <c r="B127" s="80"/>
      <c r="C127" s="81" t="s">
        <v>91</v>
      </c>
      <c r="D127" s="81" t="s">
        <v>79</v>
      </c>
      <c r="E127" s="82" t="s">
        <v>92</v>
      </c>
      <c r="F127" s="83" t="s">
        <v>93</v>
      </c>
      <c r="G127" s="84" t="s">
        <v>82</v>
      </c>
      <c r="H127" s="85">
        <v>156</v>
      </c>
      <c r="I127" s="86"/>
      <c r="J127" s="86">
        <f>ROUND(I127*H127,2)</f>
        <v>0</v>
      </c>
      <c r="K127" s="83"/>
      <c r="L127" s="17"/>
      <c r="M127" s="87" t="s">
        <v>0</v>
      </c>
      <c r="N127" s="88" t="s">
        <v>27</v>
      </c>
      <c r="O127" s="89">
        <v>6.3E-2</v>
      </c>
      <c r="P127" s="89">
        <f>O127*H127</f>
        <v>9.8279999999999994</v>
      </c>
      <c r="Q127" s="89">
        <v>0</v>
      </c>
      <c r="R127" s="89">
        <f>Q127*H127</f>
        <v>0</v>
      </c>
      <c r="S127" s="89">
        <v>0</v>
      </c>
      <c r="T127" s="90">
        <f>S127*H127</f>
        <v>0</v>
      </c>
      <c r="AR127" s="91" t="s">
        <v>83</v>
      </c>
      <c r="AT127" s="91" t="s">
        <v>79</v>
      </c>
      <c r="AU127" s="91" t="s">
        <v>47</v>
      </c>
      <c r="AY127" s="9" t="s">
        <v>77</v>
      </c>
      <c r="BE127" s="92">
        <f>IF(N127="základní",J127,0)</f>
        <v>0</v>
      </c>
      <c r="BF127" s="92">
        <f>IF(N127="snížená",J127,0)</f>
        <v>0</v>
      </c>
      <c r="BG127" s="92">
        <f>IF(N127="zákl. přenesená",J127,0)</f>
        <v>0</v>
      </c>
      <c r="BH127" s="92">
        <f>IF(N127="sníž. přenesená",J127,0)</f>
        <v>0</v>
      </c>
      <c r="BI127" s="92">
        <f>IF(N127="nulová",J127,0)</f>
        <v>0</v>
      </c>
      <c r="BJ127" s="9" t="s">
        <v>46</v>
      </c>
      <c r="BK127" s="92">
        <f>ROUND(I127*H127,2)</f>
        <v>0</v>
      </c>
      <c r="BL127" s="9" t="s">
        <v>83</v>
      </c>
      <c r="BM127" s="91" t="s">
        <v>94</v>
      </c>
    </row>
    <row r="128" spans="2:65" s="7" customFormat="1" x14ac:dyDescent="0.2">
      <c r="B128" s="93"/>
      <c r="D128" s="94" t="s">
        <v>85</v>
      </c>
      <c r="E128" s="95" t="s">
        <v>0</v>
      </c>
      <c r="F128" s="96" t="s">
        <v>95</v>
      </c>
      <c r="H128" s="97">
        <v>156</v>
      </c>
      <c r="L128" s="93"/>
      <c r="M128" s="98"/>
      <c r="T128" s="99"/>
      <c r="AT128" s="95" t="s">
        <v>85</v>
      </c>
      <c r="AU128" s="95" t="s">
        <v>47</v>
      </c>
      <c r="AV128" s="7" t="s">
        <v>47</v>
      </c>
      <c r="AW128" s="7" t="s">
        <v>19</v>
      </c>
      <c r="AX128" s="7" t="s">
        <v>46</v>
      </c>
      <c r="AY128" s="95" t="s">
        <v>77</v>
      </c>
    </row>
    <row r="129" spans="2:65" s="1" customFormat="1" ht="16.5" customHeight="1" x14ac:dyDescent="0.2">
      <c r="B129" s="80"/>
      <c r="C129" s="81" t="s">
        <v>83</v>
      </c>
      <c r="D129" s="81" t="s">
        <v>79</v>
      </c>
      <c r="E129" s="82" t="s">
        <v>96</v>
      </c>
      <c r="F129" s="83" t="s">
        <v>97</v>
      </c>
      <c r="G129" s="84" t="s">
        <v>82</v>
      </c>
      <c r="H129" s="85">
        <v>156</v>
      </c>
      <c r="I129" s="86"/>
      <c r="J129" s="86">
        <f>ROUND(I129*H129,2)</f>
        <v>0</v>
      </c>
      <c r="K129" s="83"/>
      <c r="L129" s="17"/>
      <c r="M129" s="87" t="s">
        <v>0</v>
      </c>
      <c r="N129" s="88" t="s">
        <v>27</v>
      </c>
      <c r="O129" s="89">
        <v>8.9999999999999993E-3</v>
      </c>
      <c r="P129" s="89">
        <f>O129*H129</f>
        <v>1.4039999999999999</v>
      </c>
      <c r="Q129" s="89">
        <v>0</v>
      </c>
      <c r="R129" s="89">
        <f>Q129*H129</f>
        <v>0</v>
      </c>
      <c r="S129" s="89">
        <v>0</v>
      </c>
      <c r="T129" s="90">
        <f>S129*H129</f>
        <v>0</v>
      </c>
      <c r="AR129" s="91" t="s">
        <v>83</v>
      </c>
      <c r="AT129" s="91" t="s">
        <v>79</v>
      </c>
      <c r="AU129" s="91" t="s">
        <v>47</v>
      </c>
      <c r="AY129" s="9" t="s">
        <v>77</v>
      </c>
      <c r="BE129" s="92">
        <f>IF(N129="základní",J129,0)</f>
        <v>0</v>
      </c>
      <c r="BF129" s="92">
        <f>IF(N129="snížená",J129,0)</f>
        <v>0</v>
      </c>
      <c r="BG129" s="92">
        <f>IF(N129="zákl. přenesená",J129,0)</f>
        <v>0</v>
      </c>
      <c r="BH129" s="92">
        <f>IF(N129="sníž. přenesená",J129,0)</f>
        <v>0</v>
      </c>
      <c r="BI129" s="92">
        <f>IF(N129="nulová",J129,0)</f>
        <v>0</v>
      </c>
      <c r="BJ129" s="9" t="s">
        <v>46</v>
      </c>
      <c r="BK129" s="92">
        <f>ROUND(I129*H129,2)</f>
        <v>0</v>
      </c>
      <c r="BL129" s="9" t="s">
        <v>83</v>
      </c>
      <c r="BM129" s="91" t="s">
        <v>98</v>
      </c>
    </row>
    <row r="130" spans="2:65" s="8" customFormat="1" x14ac:dyDescent="0.2">
      <c r="B130" s="100"/>
      <c r="D130" s="94" t="s">
        <v>85</v>
      </c>
      <c r="E130" s="101" t="s">
        <v>0</v>
      </c>
      <c r="F130" s="102" t="s">
        <v>99</v>
      </c>
      <c r="H130" s="101" t="s">
        <v>0</v>
      </c>
      <c r="L130" s="100"/>
      <c r="M130" s="103"/>
      <c r="T130" s="104"/>
      <c r="AT130" s="101" t="s">
        <v>85</v>
      </c>
      <c r="AU130" s="101" t="s">
        <v>47</v>
      </c>
      <c r="AV130" s="8" t="s">
        <v>46</v>
      </c>
      <c r="AW130" s="8" t="s">
        <v>19</v>
      </c>
      <c r="AX130" s="8" t="s">
        <v>45</v>
      </c>
      <c r="AY130" s="101" t="s">
        <v>77</v>
      </c>
    </row>
    <row r="131" spans="2:65" s="7" customFormat="1" x14ac:dyDescent="0.2">
      <c r="B131" s="93"/>
      <c r="D131" s="94" t="s">
        <v>85</v>
      </c>
      <c r="E131" s="95" t="s">
        <v>0</v>
      </c>
      <c r="F131" s="96" t="s">
        <v>100</v>
      </c>
      <c r="H131" s="97">
        <v>156</v>
      </c>
      <c r="L131" s="93"/>
      <c r="M131" s="98"/>
      <c r="T131" s="99"/>
      <c r="AT131" s="95" t="s">
        <v>85</v>
      </c>
      <c r="AU131" s="95" t="s">
        <v>47</v>
      </c>
      <c r="AV131" s="7" t="s">
        <v>47</v>
      </c>
      <c r="AW131" s="7" t="s">
        <v>19</v>
      </c>
      <c r="AX131" s="7" t="s">
        <v>46</v>
      </c>
      <c r="AY131" s="95" t="s">
        <v>77</v>
      </c>
    </row>
    <row r="132" spans="2:65" s="1" customFormat="1" ht="33" customHeight="1" x14ac:dyDescent="0.2">
      <c r="B132" s="80"/>
      <c r="C132" s="81" t="s">
        <v>101</v>
      </c>
      <c r="D132" s="81" t="s">
        <v>79</v>
      </c>
      <c r="E132" s="82" t="s">
        <v>102</v>
      </c>
      <c r="F132" s="83" t="s">
        <v>103</v>
      </c>
      <c r="G132" s="84" t="s">
        <v>104</v>
      </c>
      <c r="H132" s="85">
        <v>130</v>
      </c>
      <c r="I132" s="86"/>
      <c r="J132" s="86">
        <f>ROUND(I132*H132,2)</f>
        <v>0</v>
      </c>
      <c r="K132" s="83"/>
      <c r="L132" s="17"/>
      <c r="M132" s="87" t="s">
        <v>0</v>
      </c>
      <c r="N132" s="88" t="s">
        <v>27</v>
      </c>
      <c r="O132" s="89">
        <v>4.3999999999999997E-2</v>
      </c>
      <c r="P132" s="89">
        <f>O132*H132</f>
        <v>5.72</v>
      </c>
      <c r="Q132" s="89">
        <v>0</v>
      </c>
      <c r="R132" s="89">
        <f>Q132*H132</f>
        <v>0</v>
      </c>
      <c r="S132" s="89">
        <v>0</v>
      </c>
      <c r="T132" s="90">
        <f>S132*H132</f>
        <v>0</v>
      </c>
      <c r="AR132" s="91" t="s">
        <v>83</v>
      </c>
      <c r="AT132" s="91" t="s">
        <v>79</v>
      </c>
      <c r="AU132" s="91" t="s">
        <v>47</v>
      </c>
      <c r="AY132" s="9" t="s">
        <v>77</v>
      </c>
      <c r="BE132" s="92">
        <f>IF(N132="základní",J132,0)</f>
        <v>0</v>
      </c>
      <c r="BF132" s="92">
        <f>IF(N132="snížená",J132,0)</f>
        <v>0</v>
      </c>
      <c r="BG132" s="92">
        <f>IF(N132="zákl. přenesená",J132,0)</f>
        <v>0</v>
      </c>
      <c r="BH132" s="92">
        <f>IF(N132="sníž. přenesená",J132,0)</f>
        <v>0</v>
      </c>
      <c r="BI132" s="92">
        <f>IF(N132="nulová",J132,0)</f>
        <v>0</v>
      </c>
      <c r="BJ132" s="9" t="s">
        <v>46</v>
      </c>
      <c r="BK132" s="92">
        <f>ROUND(I132*H132,2)</f>
        <v>0</v>
      </c>
      <c r="BL132" s="9" t="s">
        <v>83</v>
      </c>
      <c r="BM132" s="91" t="s">
        <v>105</v>
      </c>
    </row>
    <row r="133" spans="2:65" s="1" customFormat="1" ht="16.5" customHeight="1" x14ac:dyDescent="0.2">
      <c r="B133" s="80"/>
      <c r="C133" s="105" t="s">
        <v>106</v>
      </c>
      <c r="D133" s="105" t="s">
        <v>107</v>
      </c>
      <c r="E133" s="106" t="s">
        <v>108</v>
      </c>
      <c r="F133" s="107" t="s">
        <v>109</v>
      </c>
      <c r="G133" s="108" t="s">
        <v>110</v>
      </c>
      <c r="H133" s="109">
        <v>23.4</v>
      </c>
      <c r="I133" s="110"/>
      <c r="J133" s="110">
        <f>ROUND(I133*H133,2)</f>
        <v>0</v>
      </c>
      <c r="K133" s="107"/>
      <c r="L133" s="111"/>
      <c r="M133" s="112" t="s">
        <v>0</v>
      </c>
      <c r="N133" s="113" t="s">
        <v>27</v>
      </c>
      <c r="O133" s="89">
        <v>0</v>
      </c>
      <c r="P133" s="89">
        <f>O133*H133</f>
        <v>0</v>
      </c>
      <c r="Q133" s="89">
        <v>1</v>
      </c>
      <c r="R133" s="89">
        <f>Q133*H133</f>
        <v>23.4</v>
      </c>
      <c r="S133" s="89">
        <v>0</v>
      </c>
      <c r="T133" s="90">
        <f>S133*H133</f>
        <v>0</v>
      </c>
      <c r="AR133" s="91" t="s">
        <v>111</v>
      </c>
      <c r="AT133" s="91" t="s">
        <v>107</v>
      </c>
      <c r="AU133" s="91" t="s">
        <v>47</v>
      </c>
      <c r="AY133" s="9" t="s">
        <v>77</v>
      </c>
      <c r="BE133" s="92">
        <f>IF(N133="základní",J133,0)</f>
        <v>0</v>
      </c>
      <c r="BF133" s="92">
        <f>IF(N133="snížená",J133,0)</f>
        <v>0</v>
      </c>
      <c r="BG133" s="92">
        <f>IF(N133="zákl. přenesená",J133,0)</f>
        <v>0</v>
      </c>
      <c r="BH133" s="92">
        <f>IF(N133="sníž. přenesená",J133,0)</f>
        <v>0</v>
      </c>
      <c r="BI133" s="92">
        <f>IF(N133="nulová",J133,0)</f>
        <v>0</v>
      </c>
      <c r="BJ133" s="9" t="s">
        <v>46</v>
      </c>
      <c r="BK133" s="92">
        <f>ROUND(I133*H133,2)</f>
        <v>0</v>
      </c>
      <c r="BL133" s="9" t="s">
        <v>83</v>
      </c>
      <c r="BM133" s="91" t="s">
        <v>112</v>
      </c>
    </row>
    <row r="134" spans="2:65" s="7" customFormat="1" x14ac:dyDescent="0.2">
      <c r="B134" s="93"/>
      <c r="D134" s="94" t="s">
        <v>85</v>
      </c>
      <c r="E134" s="95" t="s">
        <v>0</v>
      </c>
      <c r="F134" s="96" t="s">
        <v>113</v>
      </c>
      <c r="H134" s="97">
        <v>23.4</v>
      </c>
      <c r="L134" s="93"/>
      <c r="M134" s="98"/>
      <c r="T134" s="99"/>
      <c r="AT134" s="95" t="s">
        <v>85</v>
      </c>
      <c r="AU134" s="95" t="s">
        <v>47</v>
      </c>
      <c r="AV134" s="7" t="s">
        <v>47</v>
      </c>
      <c r="AW134" s="7" t="s">
        <v>19</v>
      </c>
      <c r="AX134" s="7" t="s">
        <v>46</v>
      </c>
      <c r="AY134" s="95" t="s">
        <v>77</v>
      </c>
    </row>
    <row r="135" spans="2:65" s="1" customFormat="1" ht="24.2" customHeight="1" x14ac:dyDescent="0.2">
      <c r="B135" s="80"/>
      <c r="C135" s="81" t="s">
        <v>114</v>
      </c>
      <c r="D135" s="81" t="s">
        <v>79</v>
      </c>
      <c r="E135" s="82" t="s">
        <v>115</v>
      </c>
      <c r="F135" s="83" t="s">
        <v>116</v>
      </c>
      <c r="G135" s="84" t="s">
        <v>104</v>
      </c>
      <c r="H135" s="85">
        <v>130</v>
      </c>
      <c r="I135" s="86"/>
      <c r="J135" s="86">
        <f>ROUND(I135*H135,2)</f>
        <v>0</v>
      </c>
      <c r="K135" s="83"/>
      <c r="L135" s="17"/>
      <c r="M135" s="87" t="s">
        <v>0</v>
      </c>
      <c r="N135" s="88" t="s">
        <v>27</v>
      </c>
      <c r="O135" s="89">
        <v>7.0000000000000001E-3</v>
      </c>
      <c r="P135" s="89">
        <f>O135*H135</f>
        <v>0.91</v>
      </c>
      <c r="Q135" s="89">
        <v>0</v>
      </c>
      <c r="R135" s="89">
        <f>Q135*H135</f>
        <v>0</v>
      </c>
      <c r="S135" s="89">
        <v>0</v>
      </c>
      <c r="T135" s="90">
        <f>S135*H135</f>
        <v>0</v>
      </c>
      <c r="AR135" s="91" t="s">
        <v>83</v>
      </c>
      <c r="AT135" s="91" t="s">
        <v>79</v>
      </c>
      <c r="AU135" s="91" t="s">
        <v>47</v>
      </c>
      <c r="AY135" s="9" t="s">
        <v>77</v>
      </c>
      <c r="BE135" s="92">
        <f>IF(N135="základní",J135,0)</f>
        <v>0</v>
      </c>
      <c r="BF135" s="92">
        <f>IF(N135="snížená",J135,0)</f>
        <v>0</v>
      </c>
      <c r="BG135" s="92">
        <f>IF(N135="zákl. přenesená",J135,0)</f>
        <v>0</v>
      </c>
      <c r="BH135" s="92">
        <f>IF(N135="sníž. přenesená",J135,0)</f>
        <v>0</v>
      </c>
      <c r="BI135" s="92">
        <f>IF(N135="nulová",J135,0)</f>
        <v>0</v>
      </c>
      <c r="BJ135" s="9" t="s">
        <v>46</v>
      </c>
      <c r="BK135" s="92">
        <f>ROUND(I135*H135,2)</f>
        <v>0</v>
      </c>
      <c r="BL135" s="9" t="s">
        <v>83</v>
      </c>
      <c r="BM135" s="91" t="s">
        <v>117</v>
      </c>
    </row>
    <row r="136" spans="2:65" s="1" customFormat="1" ht="16.5" customHeight="1" x14ac:dyDescent="0.2">
      <c r="B136" s="80"/>
      <c r="C136" s="105" t="s">
        <v>111</v>
      </c>
      <c r="D136" s="105" t="s">
        <v>107</v>
      </c>
      <c r="E136" s="106" t="s">
        <v>118</v>
      </c>
      <c r="F136" s="107" t="s">
        <v>119</v>
      </c>
      <c r="G136" s="108" t="s">
        <v>120</v>
      </c>
      <c r="H136" s="109">
        <v>2.6</v>
      </c>
      <c r="I136" s="110"/>
      <c r="J136" s="110">
        <f>ROUND(I136*H136,2)</f>
        <v>0</v>
      </c>
      <c r="K136" s="107"/>
      <c r="L136" s="111"/>
      <c r="M136" s="112" t="s">
        <v>0</v>
      </c>
      <c r="N136" s="113" t="s">
        <v>27</v>
      </c>
      <c r="O136" s="89">
        <v>0</v>
      </c>
      <c r="P136" s="89">
        <f>O136*H136</f>
        <v>0</v>
      </c>
      <c r="Q136" s="89">
        <v>1E-3</v>
      </c>
      <c r="R136" s="89">
        <f>Q136*H136</f>
        <v>2.6000000000000003E-3</v>
      </c>
      <c r="S136" s="89">
        <v>0</v>
      </c>
      <c r="T136" s="90">
        <f>S136*H136</f>
        <v>0</v>
      </c>
      <c r="AR136" s="91" t="s">
        <v>111</v>
      </c>
      <c r="AT136" s="91" t="s">
        <v>107</v>
      </c>
      <c r="AU136" s="91" t="s">
        <v>47</v>
      </c>
      <c r="AY136" s="9" t="s">
        <v>77</v>
      </c>
      <c r="BE136" s="92">
        <f>IF(N136="základní",J136,0)</f>
        <v>0</v>
      </c>
      <c r="BF136" s="92">
        <f>IF(N136="snížená",J136,0)</f>
        <v>0</v>
      </c>
      <c r="BG136" s="92">
        <f>IF(N136="zákl. přenesená",J136,0)</f>
        <v>0</v>
      </c>
      <c r="BH136" s="92">
        <f>IF(N136="sníž. přenesená",J136,0)</f>
        <v>0</v>
      </c>
      <c r="BI136" s="92">
        <f>IF(N136="nulová",J136,0)</f>
        <v>0</v>
      </c>
      <c r="BJ136" s="9" t="s">
        <v>46</v>
      </c>
      <c r="BK136" s="92">
        <f>ROUND(I136*H136,2)</f>
        <v>0</v>
      </c>
      <c r="BL136" s="9" t="s">
        <v>83</v>
      </c>
      <c r="BM136" s="91" t="s">
        <v>121</v>
      </c>
    </row>
    <row r="137" spans="2:65" s="7" customFormat="1" x14ac:dyDescent="0.2">
      <c r="B137" s="93"/>
      <c r="D137" s="94" t="s">
        <v>85</v>
      </c>
      <c r="F137" s="96" t="s">
        <v>122</v>
      </c>
      <c r="H137" s="97">
        <v>2.6</v>
      </c>
      <c r="L137" s="93"/>
      <c r="M137" s="98"/>
      <c r="T137" s="99"/>
      <c r="AT137" s="95" t="s">
        <v>85</v>
      </c>
      <c r="AU137" s="95" t="s">
        <v>47</v>
      </c>
      <c r="AV137" s="7" t="s">
        <v>47</v>
      </c>
      <c r="AW137" s="7" t="s">
        <v>1</v>
      </c>
      <c r="AX137" s="7" t="s">
        <v>46</v>
      </c>
      <c r="AY137" s="95" t="s">
        <v>77</v>
      </c>
    </row>
    <row r="138" spans="2:65" s="1" customFormat="1" ht="24.2" customHeight="1" x14ac:dyDescent="0.2">
      <c r="B138" s="80"/>
      <c r="C138" s="81" t="s">
        <v>123</v>
      </c>
      <c r="D138" s="81" t="s">
        <v>79</v>
      </c>
      <c r="E138" s="82" t="s">
        <v>124</v>
      </c>
      <c r="F138" s="83" t="s">
        <v>125</v>
      </c>
      <c r="G138" s="84" t="s">
        <v>104</v>
      </c>
      <c r="H138" s="85">
        <v>130</v>
      </c>
      <c r="I138" s="86"/>
      <c r="J138" s="86">
        <f>ROUND(I138*H138,2)</f>
        <v>0</v>
      </c>
      <c r="K138" s="83"/>
      <c r="L138" s="17"/>
      <c r="M138" s="87" t="s">
        <v>0</v>
      </c>
      <c r="N138" s="88" t="s">
        <v>27</v>
      </c>
      <c r="O138" s="89">
        <v>1.9E-2</v>
      </c>
      <c r="P138" s="89">
        <f>O138*H138</f>
        <v>2.4699999999999998</v>
      </c>
      <c r="Q138" s="89">
        <v>0</v>
      </c>
      <c r="R138" s="89">
        <f>Q138*H138</f>
        <v>0</v>
      </c>
      <c r="S138" s="89">
        <v>0</v>
      </c>
      <c r="T138" s="90">
        <f>S138*H138</f>
        <v>0</v>
      </c>
      <c r="AR138" s="91" t="s">
        <v>83</v>
      </c>
      <c r="AT138" s="91" t="s">
        <v>79</v>
      </c>
      <c r="AU138" s="91" t="s">
        <v>47</v>
      </c>
      <c r="AY138" s="9" t="s">
        <v>77</v>
      </c>
      <c r="BE138" s="92">
        <f>IF(N138="základní",J138,0)</f>
        <v>0</v>
      </c>
      <c r="BF138" s="92">
        <f>IF(N138="snížená",J138,0)</f>
        <v>0</v>
      </c>
      <c r="BG138" s="92">
        <f>IF(N138="zákl. přenesená",J138,0)</f>
        <v>0</v>
      </c>
      <c r="BH138" s="92">
        <f>IF(N138="sníž. přenesená",J138,0)</f>
        <v>0</v>
      </c>
      <c r="BI138" s="92">
        <f>IF(N138="nulová",J138,0)</f>
        <v>0</v>
      </c>
      <c r="BJ138" s="9" t="s">
        <v>46</v>
      </c>
      <c r="BK138" s="92">
        <f>ROUND(I138*H138,2)</f>
        <v>0</v>
      </c>
      <c r="BL138" s="9" t="s">
        <v>83</v>
      </c>
      <c r="BM138" s="91" t="s">
        <v>126</v>
      </c>
    </row>
    <row r="139" spans="2:65" s="7" customFormat="1" x14ac:dyDescent="0.2">
      <c r="B139" s="93"/>
      <c r="D139" s="94" t="s">
        <v>85</v>
      </c>
      <c r="E139" s="95" t="s">
        <v>0</v>
      </c>
      <c r="F139" s="96" t="s">
        <v>127</v>
      </c>
      <c r="H139" s="97">
        <v>130</v>
      </c>
      <c r="L139" s="93"/>
      <c r="M139" s="98"/>
      <c r="T139" s="99"/>
      <c r="AT139" s="95" t="s">
        <v>85</v>
      </c>
      <c r="AU139" s="95" t="s">
        <v>47</v>
      </c>
      <c r="AV139" s="7" t="s">
        <v>47</v>
      </c>
      <c r="AW139" s="7" t="s">
        <v>19</v>
      </c>
      <c r="AX139" s="7" t="s">
        <v>46</v>
      </c>
      <c r="AY139" s="95" t="s">
        <v>77</v>
      </c>
    </row>
    <row r="140" spans="2:65" s="1" customFormat="1" ht="24.2" customHeight="1" x14ac:dyDescent="0.2">
      <c r="B140" s="80"/>
      <c r="C140" s="81" t="s">
        <v>128</v>
      </c>
      <c r="D140" s="81" t="s">
        <v>79</v>
      </c>
      <c r="E140" s="82" t="s">
        <v>129</v>
      </c>
      <c r="F140" s="83" t="s">
        <v>130</v>
      </c>
      <c r="G140" s="84" t="s">
        <v>104</v>
      </c>
      <c r="H140" s="85">
        <v>702</v>
      </c>
      <c r="I140" s="86"/>
      <c r="J140" s="86">
        <f>ROUND(I140*H140,2)</f>
        <v>0</v>
      </c>
      <c r="K140" s="83"/>
      <c r="L140" s="17"/>
      <c r="M140" s="87" t="s">
        <v>0</v>
      </c>
      <c r="N140" s="88" t="s">
        <v>27</v>
      </c>
      <c r="O140" s="89">
        <v>2.5000000000000001E-2</v>
      </c>
      <c r="P140" s="89">
        <f>O140*H140</f>
        <v>17.55</v>
      </c>
      <c r="Q140" s="89">
        <v>0</v>
      </c>
      <c r="R140" s="89">
        <f>Q140*H140</f>
        <v>0</v>
      </c>
      <c r="S140" s="89">
        <v>0</v>
      </c>
      <c r="T140" s="90">
        <f>S140*H140</f>
        <v>0</v>
      </c>
      <c r="AR140" s="91" t="s">
        <v>83</v>
      </c>
      <c r="AT140" s="91" t="s">
        <v>79</v>
      </c>
      <c r="AU140" s="91" t="s">
        <v>47</v>
      </c>
      <c r="AY140" s="9" t="s">
        <v>77</v>
      </c>
      <c r="BE140" s="92">
        <f>IF(N140="základní",J140,0)</f>
        <v>0</v>
      </c>
      <c r="BF140" s="92">
        <f>IF(N140="snížená",J140,0)</f>
        <v>0</v>
      </c>
      <c r="BG140" s="92">
        <f>IF(N140="zákl. přenesená",J140,0)</f>
        <v>0</v>
      </c>
      <c r="BH140" s="92">
        <f>IF(N140="sníž. přenesená",J140,0)</f>
        <v>0</v>
      </c>
      <c r="BI140" s="92">
        <f>IF(N140="nulová",J140,0)</f>
        <v>0</v>
      </c>
      <c r="BJ140" s="9" t="s">
        <v>46</v>
      </c>
      <c r="BK140" s="92">
        <f>ROUND(I140*H140,2)</f>
        <v>0</v>
      </c>
      <c r="BL140" s="9" t="s">
        <v>83</v>
      </c>
      <c r="BM140" s="91" t="s">
        <v>131</v>
      </c>
    </row>
    <row r="141" spans="2:65" s="7" customFormat="1" x14ac:dyDescent="0.2">
      <c r="B141" s="93"/>
      <c r="D141" s="94" t="s">
        <v>85</v>
      </c>
      <c r="E141" s="95" t="s">
        <v>0</v>
      </c>
      <c r="F141" s="96" t="s">
        <v>132</v>
      </c>
      <c r="H141" s="97">
        <v>702</v>
      </c>
      <c r="L141" s="93"/>
      <c r="M141" s="98"/>
      <c r="T141" s="99"/>
      <c r="AT141" s="95" t="s">
        <v>85</v>
      </c>
      <c r="AU141" s="95" t="s">
        <v>47</v>
      </c>
      <c r="AV141" s="7" t="s">
        <v>47</v>
      </c>
      <c r="AW141" s="7" t="s">
        <v>19</v>
      </c>
      <c r="AX141" s="7" t="s">
        <v>46</v>
      </c>
      <c r="AY141" s="95" t="s">
        <v>77</v>
      </c>
    </row>
    <row r="142" spans="2:65" s="6" customFormat="1" ht="22.9" customHeight="1" x14ac:dyDescent="0.2">
      <c r="B142" s="69"/>
      <c r="D142" s="70" t="s">
        <v>44</v>
      </c>
      <c r="E142" s="78" t="s">
        <v>101</v>
      </c>
      <c r="F142" s="78" t="s">
        <v>133</v>
      </c>
      <c r="J142" s="79">
        <f>BK142</f>
        <v>0</v>
      </c>
      <c r="L142" s="69"/>
      <c r="M142" s="73"/>
      <c r="P142" s="74">
        <f>SUM(P143:P149)</f>
        <v>40.378</v>
      </c>
      <c r="R142" s="74">
        <f>SUM(R143:R149)</f>
        <v>360.81851999999998</v>
      </c>
      <c r="T142" s="75">
        <f>SUM(T143:T149)</f>
        <v>0</v>
      </c>
      <c r="AR142" s="70" t="s">
        <v>46</v>
      </c>
      <c r="AT142" s="76" t="s">
        <v>44</v>
      </c>
      <c r="AU142" s="76" t="s">
        <v>46</v>
      </c>
      <c r="AY142" s="70" t="s">
        <v>77</v>
      </c>
      <c r="BK142" s="77">
        <f>SUM(BK143:BK149)</f>
        <v>0</v>
      </c>
    </row>
    <row r="143" spans="2:65" s="1" customFormat="1" ht="24.2" customHeight="1" x14ac:dyDescent="0.2">
      <c r="B143" s="80"/>
      <c r="C143" s="81" t="s">
        <v>134</v>
      </c>
      <c r="D143" s="81" t="s">
        <v>79</v>
      </c>
      <c r="E143" s="82" t="s">
        <v>135</v>
      </c>
      <c r="F143" s="83" t="s">
        <v>136</v>
      </c>
      <c r="G143" s="84" t="s">
        <v>104</v>
      </c>
      <c r="H143" s="85">
        <v>250</v>
      </c>
      <c r="I143" s="86"/>
      <c r="J143" s="86">
        <f>ROUND(I143*H143,2)</f>
        <v>0</v>
      </c>
      <c r="K143" s="83"/>
      <c r="L143" s="17"/>
      <c r="M143" s="87" t="s">
        <v>0</v>
      </c>
      <c r="N143" s="88" t="s">
        <v>27</v>
      </c>
      <c r="O143" s="89">
        <v>2.3E-2</v>
      </c>
      <c r="P143" s="89">
        <f>O143*H143</f>
        <v>5.75</v>
      </c>
      <c r="Q143" s="89">
        <v>0.23</v>
      </c>
      <c r="R143" s="89">
        <f>Q143*H143</f>
        <v>57.5</v>
      </c>
      <c r="S143" s="89">
        <v>0</v>
      </c>
      <c r="T143" s="90">
        <f>S143*H143</f>
        <v>0</v>
      </c>
      <c r="AR143" s="91" t="s">
        <v>83</v>
      </c>
      <c r="AT143" s="91" t="s">
        <v>79</v>
      </c>
      <c r="AU143" s="91" t="s">
        <v>47</v>
      </c>
      <c r="AY143" s="9" t="s">
        <v>77</v>
      </c>
      <c r="BE143" s="92">
        <f>IF(N143="základní",J143,0)</f>
        <v>0</v>
      </c>
      <c r="BF143" s="92">
        <f>IF(N143="snížená",J143,0)</f>
        <v>0</v>
      </c>
      <c r="BG143" s="92">
        <f>IF(N143="zákl. přenesená",J143,0)</f>
        <v>0</v>
      </c>
      <c r="BH143" s="92">
        <f>IF(N143="sníž. přenesená",J143,0)</f>
        <v>0</v>
      </c>
      <c r="BI143" s="92">
        <f>IF(N143="nulová",J143,0)</f>
        <v>0</v>
      </c>
      <c r="BJ143" s="9" t="s">
        <v>46</v>
      </c>
      <c r="BK143" s="92">
        <f>ROUND(I143*H143,2)</f>
        <v>0</v>
      </c>
      <c r="BL143" s="9" t="s">
        <v>83</v>
      </c>
      <c r="BM143" s="91" t="s">
        <v>137</v>
      </c>
    </row>
    <row r="144" spans="2:65" s="1" customFormat="1" ht="24.2" customHeight="1" x14ac:dyDescent="0.2">
      <c r="B144" s="80"/>
      <c r="C144" s="81" t="s">
        <v>5</v>
      </c>
      <c r="D144" s="81" t="s">
        <v>79</v>
      </c>
      <c r="E144" s="82" t="s">
        <v>138</v>
      </c>
      <c r="F144" s="83" t="s">
        <v>139</v>
      </c>
      <c r="G144" s="84" t="s">
        <v>104</v>
      </c>
      <c r="H144" s="85">
        <v>250</v>
      </c>
      <c r="I144" s="86"/>
      <c r="J144" s="86">
        <f>ROUND(I144*H144,2)</f>
        <v>0</v>
      </c>
      <c r="K144" s="83"/>
      <c r="L144" s="17"/>
      <c r="M144" s="87" t="s">
        <v>0</v>
      </c>
      <c r="N144" s="88" t="s">
        <v>27</v>
      </c>
      <c r="O144" s="89">
        <v>2.9000000000000001E-2</v>
      </c>
      <c r="P144" s="89">
        <f>O144*H144</f>
        <v>7.25</v>
      </c>
      <c r="Q144" s="89">
        <v>0.46</v>
      </c>
      <c r="R144" s="89">
        <f>Q144*H144</f>
        <v>115</v>
      </c>
      <c r="S144" s="89">
        <v>0</v>
      </c>
      <c r="T144" s="90">
        <f>S144*H144</f>
        <v>0</v>
      </c>
      <c r="AR144" s="91" t="s">
        <v>83</v>
      </c>
      <c r="AT144" s="91" t="s">
        <v>79</v>
      </c>
      <c r="AU144" s="91" t="s">
        <v>47</v>
      </c>
      <c r="AY144" s="9" t="s">
        <v>77</v>
      </c>
      <c r="BE144" s="92">
        <f>IF(N144="základní",J144,0)</f>
        <v>0</v>
      </c>
      <c r="BF144" s="92">
        <f>IF(N144="snížená",J144,0)</f>
        <v>0</v>
      </c>
      <c r="BG144" s="92">
        <f>IF(N144="zákl. přenesená",J144,0)</f>
        <v>0</v>
      </c>
      <c r="BH144" s="92">
        <f>IF(N144="sníž. přenesená",J144,0)</f>
        <v>0</v>
      </c>
      <c r="BI144" s="92">
        <f>IF(N144="nulová",J144,0)</f>
        <v>0</v>
      </c>
      <c r="BJ144" s="9" t="s">
        <v>46</v>
      </c>
      <c r="BK144" s="92">
        <f>ROUND(I144*H144,2)</f>
        <v>0</v>
      </c>
      <c r="BL144" s="9" t="s">
        <v>83</v>
      </c>
      <c r="BM144" s="91" t="s">
        <v>140</v>
      </c>
    </row>
    <row r="145" spans="2:65" s="1" customFormat="1" ht="33" customHeight="1" x14ac:dyDescent="0.2">
      <c r="B145" s="80"/>
      <c r="C145" s="81" t="s">
        <v>141</v>
      </c>
      <c r="D145" s="81" t="s">
        <v>79</v>
      </c>
      <c r="E145" s="82" t="s">
        <v>142</v>
      </c>
      <c r="F145" s="83" t="s">
        <v>143</v>
      </c>
      <c r="G145" s="84" t="s">
        <v>104</v>
      </c>
      <c r="H145" s="85">
        <v>702</v>
      </c>
      <c r="I145" s="86"/>
      <c r="J145" s="86">
        <f>ROUND(I145*H145,2)</f>
        <v>0</v>
      </c>
      <c r="K145" s="83"/>
      <c r="L145" s="17"/>
      <c r="M145" s="87" t="s">
        <v>0</v>
      </c>
      <c r="N145" s="88" t="s">
        <v>27</v>
      </c>
      <c r="O145" s="89">
        <v>1.7000000000000001E-2</v>
      </c>
      <c r="P145" s="89">
        <f>O145*H145</f>
        <v>11.934000000000001</v>
      </c>
      <c r="Q145" s="89">
        <v>0.13188</v>
      </c>
      <c r="R145" s="89">
        <f>Q145*H145</f>
        <v>92.579759999999993</v>
      </c>
      <c r="S145" s="89">
        <v>0</v>
      </c>
      <c r="T145" s="90">
        <f>S145*H145</f>
        <v>0</v>
      </c>
      <c r="AR145" s="91" t="s">
        <v>83</v>
      </c>
      <c r="AT145" s="91" t="s">
        <v>79</v>
      </c>
      <c r="AU145" s="91" t="s">
        <v>47</v>
      </c>
      <c r="AY145" s="9" t="s">
        <v>77</v>
      </c>
      <c r="BE145" s="92">
        <f>IF(N145="základní",J145,0)</f>
        <v>0</v>
      </c>
      <c r="BF145" s="92">
        <f>IF(N145="snížená",J145,0)</f>
        <v>0</v>
      </c>
      <c r="BG145" s="92">
        <f>IF(N145="zákl. přenesená",J145,0)</f>
        <v>0</v>
      </c>
      <c r="BH145" s="92">
        <f>IF(N145="sníž. přenesená",J145,0)</f>
        <v>0</v>
      </c>
      <c r="BI145" s="92">
        <f>IF(N145="nulová",J145,0)</f>
        <v>0</v>
      </c>
      <c r="BJ145" s="9" t="s">
        <v>46</v>
      </c>
      <c r="BK145" s="92">
        <f>ROUND(I145*H145,2)</f>
        <v>0</v>
      </c>
      <c r="BL145" s="9" t="s">
        <v>83</v>
      </c>
      <c r="BM145" s="91" t="s">
        <v>144</v>
      </c>
    </row>
    <row r="146" spans="2:65" s="7" customFormat="1" x14ac:dyDescent="0.2">
      <c r="B146" s="93"/>
      <c r="D146" s="94" t="s">
        <v>85</v>
      </c>
      <c r="E146" s="95" t="s">
        <v>0</v>
      </c>
      <c r="F146" s="96" t="s">
        <v>145</v>
      </c>
      <c r="H146" s="97">
        <v>702</v>
      </c>
      <c r="L146" s="93"/>
      <c r="M146" s="98"/>
      <c r="T146" s="99"/>
      <c r="AT146" s="95" t="s">
        <v>85</v>
      </c>
      <c r="AU146" s="95" t="s">
        <v>47</v>
      </c>
      <c r="AV146" s="7" t="s">
        <v>47</v>
      </c>
      <c r="AW146" s="7" t="s">
        <v>19</v>
      </c>
      <c r="AX146" s="7" t="s">
        <v>46</v>
      </c>
      <c r="AY146" s="95" t="s">
        <v>77</v>
      </c>
    </row>
    <row r="147" spans="2:65" s="1" customFormat="1" ht="24.2" customHeight="1" x14ac:dyDescent="0.2">
      <c r="B147" s="80"/>
      <c r="C147" s="81" t="s">
        <v>146</v>
      </c>
      <c r="D147" s="81" t="s">
        <v>79</v>
      </c>
      <c r="E147" s="82" t="s">
        <v>147</v>
      </c>
      <c r="F147" s="83" t="s">
        <v>148</v>
      </c>
      <c r="G147" s="84" t="s">
        <v>104</v>
      </c>
      <c r="H147" s="85">
        <v>702</v>
      </c>
      <c r="I147" s="86"/>
      <c r="J147" s="86">
        <f>ROUND(I147*H147,2)</f>
        <v>0</v>
      </c>
      <c r="K147" s="83"/>
      <c r="L147" s="17"/>
      <c r="M147" s="87" t="s">
        <v>0</v>
      </c>
      <c r="N147" s="88" t="s">
        <v>27</v>
      </c>
      <c r="O147" s="89">
        <v>4.0000000000000001E-3</v>
      </c>
      <c r="P147" s="89">
        <f>O147*H147</f>
        <v>2.8080000000000003</v>
      </c>
      <c r="Q147" s="89">
        <v>6.0099999999999997E-3</v>
      </c>
      <c r="R147" s="89">
        <f>Q147*H147</f>
        <v>4.2190199999999995</v>
      </c>
      <c r="S147" s="89">
        <v>0</v>
      </c>
      <c r="T147" s="90">
        <f>S147*H147</f>
        <v>0</v>
      </c>
      <c r="AR147" s="91" t="s">
        <v>83</v>
      </c>
      <c r="AT147" s="91" t="s">
        <v>79</v>
      </c>
      <c r="AU147" s="91" t="s">
        <v>47</v>
      </c>
      <c r="AY147" s="9" t="s">
        <v>77</v>
      </c>
      <c r="BE147" s="92">
        <f>IF(N147="základní",J147,0)</f>
        <v>0</v>
      </c>
      <c r="BF147" s="92">
        <f>IF(N147="snížená",J147,0)</f>
        <v>0</v>
      </c>
      <c r="BG147" s="92">
        <f>IF(N147="zákl. přenesená",J147,0)</f>
        <v>0</v>
      </c>
      <c r="BH147" s="92">
        <f>IF(N147="sníž. přenesená",J147,0)</f>
        <v>0</v>
      </c>
      <c r="BI147" s="92">
        <f>IF(N147="nulová",J147,0)</f>
        <v>0</v>
      </c>
      <c r="BJ147" s="9" t="s">
        <v>46</v>
      </c>
      <c r="BK147" s="92">
        <f>ROUND(I147*H147,2)</f>
        <v>0</v>
      </c>
      <c r="BL147" s="9" t="s">
        <v>83</v>
      </c>
      <c r="BM147" s="91" t="s">
        <v>149</v>
      </c>
    </row>
    <row r="148" spans="2:65" s="1" customFormat="1" ht="24.2" customHeight="1" x14ac:dyDescent="0.2">
      <c r="B148" s="80"/>
      <c r="C148" s="81" t="s">
        <v>150</v>
      </c>
      <c r="D148" s="81" t="s">
        <v>79</v>
      </c>
      <c r="E148" s="82" t="s">
        <v>151</v>
      </c>
      <c r="F148" s="83" t="s">
        <v>152</v>
      </c>
      <c r="G148" s="84" t="s">
        <v>104</v>
      </c>
      <c r="H148" s="85">
        <v>702</v>
      </c>
      <c r="I148" s="86"/>
      <c r="J148" s="86">
        <f>ROUND(I148*H148,2)</f>
        <v>0</v>
      </c>
      <c r="K148" s="83"/>
      <c r="L148" s="17"/>
      <c r="M148" s="87" t="s">
        <v>0</v>
      </c>
      <c r="N148" s="88" t="s">
        <v>27</v>
      </c>
      <c r="O148" s="89">
        <v>2E-3</v>
      </c>
      <c r="P148" s="89">
        <f>O148*H148</f>
        <v>1.4040000000000001</v>
      </c>
      <c r="Q148" s="89">
        <v>7.1000000000000002E-4</v>
      </c>
      <c r="R148" s="89">
        <f>Q148*H148</f>
        <v>0.49842000000000003</v>
      </c>
      <c r="S148" s="89">
        <v>0</v>
      </c>
      <c r="T148" s="90">
        <f>S148*H148</f>
        <v>0</v>
      </c>
      <c r="AR148" s="91" t="s">
        <v>83</v>
      </c>
      <c r="AT148" s="91" t="s">
        <v>79</v>
      </c>
      <c r="AU148" s="91" t="s">
        <v>47</v>
      </c>
      <c r="AY148" s="9" t="s">
        <v>77</v>
      </c>
      <c r="BE148" s="92">
        <f>IF(N148="základní",J148,0)</f>
        <v>0</v>
      </c>
      <c r="BF148" s="92">
        <f>IF(N148="snížená",J148,0)</f>
        <v>0</v>
      </c>
      <c r="BG148" s="92">
        <f>IF(N148="zákl. přenesená",J148,0)</f>
        <v>0</v>
      </c>
      <c r="BH148" s="92">
        <f>IF(N148="sníž. přenesená",J148,0)</f>
        <v>0</v>
      </c>
      <c r="BI148" s="92">
        <f>IF(N148="nulová",J148,0)</f>
        <v>0</v>
      </c>
      <c r="BJ148" s="9" t="s">
        <v>46</v>
      </c>
      <c r="BK148" s="92">
        <f>ROUND(I148*H148,2)</f>
        <v>0</v>
      </c>
      <c r="BL148" s="9" t="s">
        <v>83</v>
      </c>
      <c r="BM148" s="91" t="s">
        <v>153</v>
      </c>
    </row>
    <row r="149" spans="2:65" s="1" customFormat="1" ht="33" customHeight="1" x14ac:dyDescent="0.2">
      <c r="B149" s="80"/>
      <c r="C149" s="81" t="s">
        <v>154</v>
      </c>
      <c r="D149" s="81" t="s">
        <v>79</v>
      </c>
      <c r="E149" s="82" t="s">
        <v>155</v>
      </c>
      <c r="F149" s="83" t="s">
        <v>156</v>
      </c>
      <c r="G149" s="84" t="s">
        <v>104</v>
      </c>
      <c r="H149" s="85">
        <v>702</v>
      </c>
      <c r="I149" s="86"/>
      <c r="J149" s="86">
        <f>ROUND(I149*H149,2)</f>
        <v>0</v>
      </c>
      <c r="K149" s="83"/>
      <c r="L149" s="17"/>
      <c r="M149" s="87" t="s">
        <v>0</v>
      </c>
      <c r="N149" s="88" t="s">
        <v>27</v>
      </c>
      <c r="O149" s="89">
        <v>1.6E-2</v>
      </c>
      <c r="P149" s="89">
        <f>O149*H149</f>
        <v>11.232000000000001</v>
      </c>
      <c r="Q149" s="89">
        <v>0.12966</v>
      </c>
      <c r="R149" s="89">
        <f>Q149*H149</f>
        <v>91.021320000000003</v>
      </c>
      <c r="S149" s="89">
        <v>0</v>
      </c>
      <c r="T149" s="90">
        <f>S149*H149</f>
        <v>0</v>
      </c>
      <c r="AR149" s="91" t="s">
        <v>83</v>
      </c>
      <c r="AT149" s="91" t="s">
        <v>79</v>
      </c>
      <c r="AU149" s="91" t="s">
        <v>47</v>
      </c>
      <c r="AY149" s="9" t="s">
        <v>77</v>
      </c>
      <c r="BE149" s="92">
        <f>IF(N149="základní",J149,0)</f>
        <v>0</v>
      </c>
      <c r="BF149" s="92">
        <f>IF(N149="snížená",J149,0)</f>
        <v>0</v>
      </c>
      <c r="BG149" s="92">
        <f>IF(N149="zákl. přenesená",J149,0)</f>
        <v>0</v>
      </c>
      <c r="BH149" s="92">
        <f>IF(N149="sníž. přenesená",J149,0)</f>
        <v>0</v>
      </c>
      <c r="BI149" s="92">
        <f>IF(N149="nulová",J149,0)</f>
        <v>0</v>
      </c>
      <c r="BJ149" s="9" t="s">
        <v>46</v>
      </c>
      <c r="BK149" s="92">
        <f>ROUND(I149*H149,2)</f>
        <v>0</v>
      </c>
      <c r="BL149" s="9" t="s">
        <v>83</v>
      </c>
      <c r="BM149" s="91" t="s">
        <v>157</v>
      </c>
    </row>
    <row r="150" spans="2:65" s="6" customFormat="1" ht="22.9" customHeight="1" x14ac:dyDescent="0.2">
      <c r="B150" s="69"/>
      <c r="D150" s="70" t="s">
        <v>44</v>
      </c>
      <c r="E150" s="78" t="s">
        <v>111</v>
      </c>
      <c r="F150" s="78" t="s">
        <v>158</v>
      </c>
      <c r="J150" s="79">
        <f>BK150</f>
        <v>0</v>
      </c>
      <c r="L150" s="69"/>
      <c r="M150" s="73"/>
      <c r="P150" s="74">
        <f>P151</f>
        <v>15.268000000000001</v>
      </c>
      <c r="R150" s="74">
        <f>R151</f>
        <v>1.6832</v>
      </c>
      <c r="T150" s="75">
        <f>T151</f>
        <v>0</v>
      </c>
      <c r="AR150" s="70" t="s">
        <v>46</v>
      </c>
      <c r="AT150" s="76" t="s">
        <v>44</v>
      </c>
      <c r="AU150" s="76" t="s">
        <v>46</v>
      </c>
      <c r="AY150" s="70" t="s">
        <v>77</v>
      </c>
      <c r="BK150" s="77">
        <f>BK151</f>
        <v>0</v>
      </c>
    </row>
    <row r="151" spans="2:65" s="1" customFormat="1" ht="24.2" customHeight="1" x14ac:dyDescent="0.2">
      <c r="B151" s="80"/>
      <c r="C151" s="81" t="s">
        <v>159</v>
      </c>
      <c r="D151" s="81" t="s">
        <v>79</v>
      </c>
      <c r="E151" s="82" t="s">
        <v>160</v>
      </c>
      <c r="F151" s="83" t="s">
        <v>161</v>
      </c>
      <c r="G151" s="84" t="s">
        <v>162</v>
      </c>
      <c r="H151" s="85">
        <v>4</v>
      </c>
      <c r="I151" s="86"/>
      <c r="J151" s="86">
        <f>ROUND(I151*H151,2)</f>
        <v>0</v>
      </c>
      <c r="K151" s="83"/>
      <c r="L151" s="17"/>
      <c r="M151" s="87" t="s">
        <v>0</v>
      </c>
      <c r="N151" s="88" t="s">
        <v>27</v>
      </c>
      <c r="O151" s="89">
        <v>3.8170000000000002</v>
      </c>
      <c r="P151" s="89">
        <f>O151*H151</f>
        <v>15.268000000000001</v>
      </c>
      <c r="Q151" s="89">
        <v>0.42080000000000001</v>
      </c>
      <c r="R151" s="89">
        <f>Q151*H151</f>
        <v>1.6832</v>
      </c>
      <c r="S151" s="89">
        <v>0</v>
      </c>
      <c r="T151" s="90">
        <f>S151*H151</f>
        <v>0</v>
      </c>
      <c r="AR151" s="91" t="s">
        <v>83</v>
      </c>
      <c r="AT151" s="91" t="s">
        <v>79</v>
      </c>
      <c r="AU151" s="91" t="s">
        <v>47</v>
      </c>
      <c r="AY151" s="9" t="s">
        <v>77</v>
      </c>
      <c r="BE151" s="92">
        <f>IF(N151="základní",J151,0)</f>
        <v>0</v>
      </c>
      <c r="BF151" s="92">
        <f>IF(N151="snížená",J151,0)</f>
        <v>0</v>
      </c>
      <c r="BG151" s="92">
        <f>IF(N151="zákl. přenesená",J151,0)</f>
        <v>0</v>
      </c>
      <c r="BH151" s="92">
        <f>IF(N151="sníž. přenesená",J151,0)</f>
        <v>0</v>
      </c>
      <c r="BI151" s="92">
        <f>IF(N151="nulová",J151,0)</f>
        <v>0</v>
      </c>
      <c r="BJ151" s="9" t="s">
        <v>46</v>
      </c>
      <c r="BK151" s="92">
        <f>ROUND(I151*H151,2)</f>
        <v>0</v>
      </c>
      <c r="BL151" s="9" t="s">
        <v>83</v>
      </c>
      <c r="BM151" s="91" t="s">
        <v>163</v>
      </c>
    </row>
    <row r="152" spans="2:65" s="6" customFormat="1" ht="22.9" customHeight="1" x14ac:dyDescent="0.2">
      <c r="B152" s="69"/>
      <c r="D152" s="70" t="s">
        <v>44</v>
      </c>
      <c r="E152" s="78" t="s">
        <v>123</v>
      </c>
      <c r="F152" s="78" t="s">
        <v>164</v>
      </c>
      <c r="J152" s="79">
        <f>BK152</f>
        <v>0</v>
      </c>
      <c r="L152" s="69"/>
      <c r="M152" s="73"/>
      <c r="P152" s="74">
        <f>SUM(P153:P157)</f>
        <v>19.531199999999998</v>
      </c>
      <c r="R152" s="74">
        <f>SUM(R153:R157)</f>
        <v>19.982568000000001</v>
      </c>
      <c r="T152" s="75">
        <f>SUM(T153:T157)</f>
        <v>0</v>
      </c>
      <c r="AR152" s="70" t="s">
        <v>46</v>
      </c>
      <c r="AT152" s="76" t="s">
        <v>44</v>
      </c>
      <c r="AU152" s="76" t="s">
        <v>46</v>
      </c>
      <c r="AY152" s="70" t="s">
        <v>77</v>
      </c>
      <c r="BK152" s="77">
        <f>SUM(BK153:BK157)</f>
        <v>0</v>
      </c>
    </row>
    <row r="153" spans="2:65" s="1" customFormat="1" ht="33" customHeight="1" x14ac:dyDescent="0.2">
      <c r="B153" s="80"/>
      <c r="C153" s="81" t="s">
        <v>165</v>
      </c>
      <c r="D153" s="81" t="s">
        <v>79</v>
      </c>
      <c r="E153" s="82" t="s">
        <v>166</v>
      </c>
      <c r="F153" s="83" t="s">
        <v>167</v>
      </c>
      <c r="G153" s="84" t="s">
        <v>168</v>
      </c>
      <c r="H153" s="85">
        <v>60</v>
      </c>
      <c r="I153" s="86"/>
      <c r="J153" s="86">
        <f>ROUND(I153*H153,2)</f>
        <v>0</v>
      </c>
      <c r="K153" s="83"/>
      <c r="L153" s="17"/>
      <c r="M153" s="87" t="s">
        <v>0</v>
      </c>
      <c r="N153" s="88" t="s">
        <v>27</v>
      </c>
      <c r="O153" s="89">
        <v>0.23899999999999999</v>
      </c>
      <c r="P153" s="89">
        <f>O153*H153</f>
        <v>14.34</v>
      </c>
      <c r="Q153" s="89">
        <v>0.14041999999999999</v>
      </c>
      <c r="R153" s="89">
        <f>Q153*H153</f>
        <v>8.4252000000000002</v>
      </c>
      <c r="S153" s="89">
        <v>0</v>
      </c>
      <c r="T153" s="90">
        <f>S153*H153</f>
        <v>0</v>
      </c>
      <c r="AR153" s="91" t="s">
        <v>83</v>
      </c>
      <c r="AT153" s="91" t="s">
        <v>79</v>
      </c>
      <c r="AU153" s="91" t="s">
        <v>47</v>
      </c>
      <c r="AY153" s="9" t="s">
        <v>77</v>
      </c>
      <c r="BE153" s="92">
        <f>IF(N153="základní",J153,0)</f>
        <v>0</v>
      </c>
      <c r="BF153" s="92">
        <f>IF(N153="snížená",J153,0)</f>
        <v>0</v>
      </c>
      <c r="BG153" s="92">
        <f>IF(N153="zákl. přenesená",J153,0)</f>
        <v>0</v>
      </c>
      <c r="BH153" s="92">
        <f>IF(N153="sníž. přenesená",J153,0)</f>
        <v>0</v>
      </c>
      <c r="BI153" s="92">
        <f>IF(N153="nulová",J153,0)</f>
        <v>0</v>
      </c>
      <c r="BJ153" s="9" t="s">
        <v>46</v>
      </c>
      <c r="BK153" s="92">
        <f>ROUND(I153*H153,2)</f>
        <v>0</v>
      </c>
      <c r="BL153" s="9" t="s">
        <v>83</v>
      </c>
      <c r="BM153" s="91" t="s">
        <v>169</v>
      </c>
    </row>
    <row r="154" spans="2:65" s="1" customFormat="1" ht="16.5" customHeight="1" x14ac:dyDescent="0.2">
      <c r="B154" s="80"/>
      <c r="C154" s="105" t="s">
        <v>170</v>
      </c>
      <c r="D154" s="105" t="s">
        <v>107</v>
      </c>
      <c r="E154" s="106" t="s">
        <v>171</v>
      </c>
      <c r="F154" s="107" t="s">
        <v>172</v>
      </c>
      <c r="G154" s="108" t="s">
        <v>168</v>
      </c>
      <c r="H154" s="109">
        <v>61.2</v>
      </c>
      <c r="I154" s="110"/>
      <c r="J154" s="110">
        <f>ROUND(I154*H154,2)</f>
        <v>0</v>
      </c>
      <c r="K154" s="107"/>
      <c r="L154" s="111"/>
      <c r="M154" s="112" t="s">
        <v>0</v>
      </c>
      <c r="N154" s="113" t="s">
        <v>27</v>
      </c>
      <c r="O154" s="89">
        <v>0</v>
      </c>
      <c r="P154" s="89">
        <f>O154*H154</f>
        <v>0</v>
      </c>
      <c r="Q154" s="89">
        <v>5.6120000000000003E-2</v>
      </c>
      <c r="R154" s="89">
        <f>Q154*H154</f>
        <v>3.4345440000000003</v>
      </c>
      <c r="S154" s="89">
        <v>0</v>
      </c>
      <c r="T154" s="90">
        <f>S154*H154</f>
        <v>0</v>
      </c>
      <c r="AR154" s="91" t="s">
        <v>111</v>
      </c>
      <c r="AT154" s="91" t="s">
        <v>107</v>
      </c>
      <c r="AU154" s="91" t="s">
        <v>47</v>
      </c>
      <c r="AY154" s="9" t="s">
        <v>77</v>
      </c>
      <c r="BE154" s="92">
        <f>IF(N154="základní",J154,0)</f>
        <v>0</v>
      </c>
      <c r="BF154" s="92">
        <f>IF(N154="snížená",J154,0)</f>
        <v>0</v>
      </c>
      <c r="BG154" s="92">
        <f>IF(N154="zákl. přenesená",J154,0)</f>
        <v>0</v>
      </c>
      <c r="BH154" s="92">
        <f>IF(N154="sníž. přenesená",J154,0)</f>
        <v>0</v>
      </c>
      <c r="BI154" s="92">
        <f>IF(N154="nulová",J154,0)</f>
        <v>0</v>
      </c>
      <c r="BJ154" s="9" t="s">
        <v>46</v>
      </c>
      <c r="BK154" s="92">
        <f>ROUND(I154*H154,2)</f>
        <v>0</v>
      </c>
      <c r="BL154" s="9" t="s">
        <v>83</v>
      </c>
      <c r="BM154" s="91" t="s">
        <v>173</v>
      </c>
    </row>
    <row r="155" spans="2:65" s="7" customFormat="1" x14ac:dyDescent="0.2">
      <c r="B155" s="93"/>
      <c r="D155" s="94" t="s">
        <v>85</v>
      </c>
      <c r="F155" s="96" t="s">
        <v>174</v>
      </c>
      <c r="H155" s="97">
        <v>61.2</v>
      </c>
      <c r="L155" s="93"/>
      <c r="M155" s="98"/>
      <c r="T155" s="99"/>
      <c r="AT155" s="95" t="s">
        <v>85</v>
      </c>
      <c r="AU155" s="95" t="s">
        <v>47</v>
      </c>
      <c r="AV155" s="7" t="s">
        <v>47</v>
      </c>
      <c r="AW155" s="7" t="s">
        <v>1</v>
      </c>
      <c r="AX155" s="7" t="s">
        <v>46</v>
      </c>
      <c r="AY155" s="95" t="s">
        <v>77</v>
      </c>
    </row>
    <row r="156" spans="2:65" s="1" customFormat="1" ht="24.2" customHeight="1" x14ac:dyDescent="0.2">
      <c r="B156" s="80"/>
      <c r="C156" s="81" t="s">
        <v>175</v>
      </c>
      <c r="D156" s="81" t="s">
        <v>79</v>
      </c>
      <c r="E156" s="82" t="s">
        <v>176</v>
      </c>
      <c r="F156" s="83" t="s">
        <v>177</v>
      </c>
      <c r="G156" s="84" t="s">
        <v>82</v>
      </c>
      <c r="H156" s="85">
        <v>3.6</v>
      </c>
      <c r="I156" s="86"/>
      <c r="J156" s="86">
        <f>ROUND(I156*H156,2)</f>
        <v>0</v>
      </c>
      <c r="K156" s="83"/>
      <c r="L156" s="17"/>
      <c r="M156" s="87" t="s">
        <v>0</v>
      </c>
      <c r="N156" s="88" t="s">
        <v>27</v>
      </c>
      <c r="O156" s="89">
        <v>1.4419999999999999</v>
      </c>
      <c r="P156" s="89">
        <f>O156*H156</f>
        <v>5.1912000000000003</v>
      </c>
      <c r="Q156" s="89">
        <v>2.2563399999999998</v>
      </c>
      <c r="R156" s="89">
        <f>Q156*H156</f>
        <v>8.1228239999999996</v>
      </c>
      <c r="S156" s="89">
        <v>0</v>
      </c>
      <c r="T156" s="90">
        <f>S156*H156</f>
        <v>0</v>
      </c>
      <c r="AR156" s="91" t="s">
        <v>83</v>
      </c>
      <c r="AT156" s="91" t="s">
        <v>79</v>
      </c>
      <c r="AU156" s="91" t="s">
        <v>47</v>
      </c>
      <c r="AY156" s="9" t="s">
        <v>77</v>
      </c>
      <c r="BE156" s="92">
        <f>IF(N156="základní",J156,0)</f>
        <v>0</v>
      </c>
      <c r="BF156" s="92">
        <f>IF(N156="snížená",J156,0)</f>
        <v>0</v>
      </c>
      <c r="BG156" s="92">
        <f>IF(N156="zákl. přenesená",J156,0)</f>
        <v>0</v>
      </c>
      <c r="BH156" s="92">
        <f>IF(N156="sníž. přenesená",J156,0)</f>
        <v>0</v>
      </c>
      <c r="BI156" s="92">
        <f>IF(N156="nulová",J156,0)</f>
        <v>0</v>
      </c>
      <c r="BJ156" s="9" t="s">
        <v>46</v>
      </c>
      <c r="BK156" s="92">
        <f>ROUND(I156*H156,2)</f>
        <v>0</v>
      </c>
      <c r="BL156" s="9" t="s">
        <v>83</v>
      </c>
      <c r="BM156" s="91" t="s">
        <v>178</v>
      </c>
    </row>
    <row r="157" spans="2:65" s="7" customFormat="1" x14ac:dyDescent="0.2">
      <c r="B157" s="93"/>
      <c r="D157" s="94" t="s">
        <v>85</v>
      </c>
      <c r="E157" s="95" t="s">
        <v>0</v>
      </c>
      <c r="F157" s="96" t="s">
        <v>179</v>
      </c>
      <c r="H157" s="97">
        <v>3.6</v>
      </c>
      <c r="L157" s="93"/>
      <c r="M157" s="98"/>
      <c r="T157" s="99"/>
      <c r="AT157" s="95" t="s">
        <v>85</v>
      </c>
      <c r="AU157" s="95" t="s">
        <v>47</v>
      </c>
      <c r="AV157" s="7" t="s">
        <v>47</v>
      </c>
      <c r="AW157" s="7" t="s">
        <v>19</v>
      </c>
      <c r="AX157" s="7" t="s">
        <v>46</v>
      </c>
      <c r="AY157" s="95" t="s">
        <v>77</v>
      </c>
    </row>
    <row r="158" spans="2:65" s="6" customFormat="1" ht="22.9" customHeight="1" x14ac:dyDescent="0.2">
      <c r="B158" s="69"/>
      <c r="D158" s="70" t="s">
        <v>44</v>
      </c>
      <c r="E158" s="78" t="s">
        <v>180</v>
      </c>
      <c r="F158" s="78" t="s">
        <v>181</v>
      </c>
      <c r="J158" s="79">
        <f>BK158</f>
        <v>0</v>
      </c>
      <c r="L158" s="69"/>
      <c r="M158" s="73"/>
      <c r="P158" s="74">
        <f>P159</f>
        <v>26.788542</v>
      </c>
      <c r="R158" s="74">
        <f>R159</f>
        <v>0</v>
      </c>
      <c r="T158" s="75">
        <f>T159</f>
        <v>0</v>
      </c>
      <c r="AR158" s="70" t="s">
        <v>46</v>
      </c>
      <c r="AT158" s="76" t="s">
        <v>44</v>
      </c>
      <c r="AU158" s="76" t="s">
        <v>46</v>
      </c>
      <c r="AY158" s="70" t="s">
        <v>77</v>
      </c>
      <c r="BK158" s="77">
        <f>BK159</f>
        <v>0</v>
      </c>
    </row>
    <row r="159" spans="2:65" s="1" customFormat="1" ht="33" customHeight="1" x14ac:dyDescent="0.2">
      <c r="B159" s="80"/>
      <c r="C159" s="81" t="s">
        <v>4</v>
      </c>
      <c r="D159" s="81" t="s">
        <v>79</v>
      </c>
      <c r="E159" s="82" t="s">
        <v>182</v>
      </c>
      <c r="F159" s="83" t="s">
        <v>183</v>
      </c>
      <c r="G159" s="84" t="s">
        <v>110</v>
      </c>
      <c r="H159" s="85">
        <v>405.887</v>
      </c>
      <c r="I159" s="86"/>
      <c r="J159" s="86">
        <f>ROUND(I159*H159,2)</f>
        <v>0</v>
      </c>
      <c r="K159" s="83"/>
      <c r="L159" s="17"/>
      <c r="M159" s="87" t="s">
        <v>0</v>
      </c>
      <c r="N159" s="88" t="s">
        <v>27</v>
      </c>
      <c r="O159" s="89">
        <v>6.6000000000000003E-2</v>
      </c>
      <c r="P159" s="89">
        <f>O159*H159</f>
        <v>26.788542</v>
      </c>
      <c r="Q159" s="89">
        <v>0</v>
      </c>
      <c r="R159" s="89">
        <f>Q159*H159</f>
        <v>0</v>
      </c>
      <c r="S159" s="89">
        <v>0</v>
      </c>
      <c r="T159" s="90">
        <f>S159*H159</f>
        <v>0</v>
      </c>
      <c r="AR159" s="91" t="s">
        <v>83</v>
      </c>
      <c r="AT159" s="91" t="s">
        <v>79</v>
      </c>
      <c r="AU159" s="91" t="s">
        <v>47</v>
      </c>
      <c r="AY159" s="9" t="s">
        <v>77</v>
      </c>
      <c r="BE159" s="92">
        <f>IF(N159="základní",J159,0)</f>
        <v>0</v>
      </c>
      <c r="BF159" s="92">
        <f>IF(N159="snížená",J159,0)</f>
        <v>0</v>
      </c>
      <c r="BG159" s="92">
        <f>IF(N159="zákl. přenesená",J159,0)</f>
        <v>0</v>
      </c>
      <c r="BH159" s="92">
        <f>IF(N159="sníž. přenesená",J159,0)</f>
        <v>0</v>
      </c>
      <c r="BI159" s="92">
        <f>IF(N159="nulová",J159,0)</f>
        <v>0</v>
      </c>
      <c r="BJ159" s="9" t="s">
        <v>46</v>
      </c>
      <c r="BK159" s="92">
        <f>ROUND(I159*H159,2)</f>
        <v>0</v>
      </c>
      <c r="BL159" s="9" t="s">
        <v>83</v>
      </c>
      <c r="BM159" s="91" t="s">
        <v>184</v>
      </c>
    </row>
    <row r="160" spans="2:65" s="6" customFormat="1" ht="25.9" customHeight="1" x14ac:dyDescent="0.2">
      <c r="B160" s="69"/>
      <c r="D160" s="70" t="s">
        <v>44</v>
      </c>
      <c r="E160" s="71" t="s">
        <v>185</v>
      </c>
      <c r="F160" s="71" t="s">
        <v>186</v>
      </c>
      <c r="J160" s="72">
        <f>BK160</f>
        <v>0</v>
      </c>
      <c r="L160" s="69"/>
      <c r="M160" s="73"/>
      <c r="P160" s="74">
        <f>P161</f>
        <v>0</v>
      </c>
      <c r="R160" s="74">
        <f>R161</f>
        <v>0</v>
      </c>
      <c r="T160" s="75">
        <f>T161</f>
        <v>0</v>
      </c>
      <c r="AR160" s="70" t="s">
        <v>101</v>
      </c>
      <c r="AT160" s="76" t="s">
        <v>44</v>
      </c>
      <c r="AU160" s="76" t="s">
        <v>45</v>
      </c>
      <c r="AY160" s="70" t="s">
        <v>77</v>
      </c>
      <c r="BK160" s="77">
        <f>BK161</f>
        <v>0</v>
      </c>
    </row>
    <row r="161" spans="2:65" s="6" customFormat="1" ht="22.9" customHeight="1" x14ac:dyDescent="0.2">
      <c r="B161" s="69"/>
      <c r="D161" s="70" t="s">
        <v>44</v>
      </c>
      <c r="E161" s="78" t="s">
        <v>187</v>
      </c>
      <c r="F161" s="78" t="s">
        <v>188</v>
      </c>
      <c r="J161" s="79">
        <f>BK161</f>
        <v>0</v>
      </c>
      <c r="L161" s="69"/>
      <c r="M161" s="73"/>
      <c r="P161" s="74">
        <f>P162</f>
        <v>0</v>
      </c>
      <c r="R161" s="74">
        <f>R162</f>
        <v>0</v>
      </c>
      <c r="T161" s="75">
        <f>T162</f>
        <v>0</v>
      </c>
      <c r="AR161" s="70" t="s">
        <v>101</v>
      </c>
      <c r="AT161" s="76" t="s">
        <v>44</v>
      </c>
      <c r="AU161" s="76" t="s">
        <v>46</v>
      </c>
      <c r="AY161" s="70" t="s">
        <v>77</v>
      </c>
      <c r="BK161" s="77">
        <f>BK162</f>
        <v>0</v>
      </c>
    </row>
    <row r="162" spans="2:65" s="1" customFormat="1" ht="16.5" customHeight="1" x14ac:dyDescent="0.2">
      <c r="B162" s="80"/>
      <c r="C162" s="81" t="s">
        <v>189</v>
      </c>
      <c r="D162" s="81" t="s">
        <v>79</v>
      </c>
      <c r="E162" s="82" t="s">
        <v>190</v>
      </c>
      <c r="F162" s="83" t="s">
        <v>191</v>
      </c>
      <c r="G162" s="84" t="s">
        <v>194</v>
      </c>
      <c r="H162" s="85">
        <v>1</v>
      </c>
      <c r="I162" s="86"/>
      <c r="J162" s="86">
        <f>ROUND(I162*H162,2)</f>
        <v>0</v>
      </c>
      <c r="K162" s="83"/>
      <c r="L162" s="17"/>
      <c r="M162" s="114" t="s">
        <v>0</v>
      </c>
      <c r="N162" s="115" t="s">
        <v>27</v>
      </c>
      <c r="O162" s="116">
        <v>0</v>
      </c>
      <c r="P162" s="116">
        <f>O162*H162</f>
        <v>0</v>
      </c>
      <c r="Q162" s="116">
        <v>0</v>
      </c>
      <c r="R162" s="116">
        <f>Q162*H162</f>
        <v>0</v>
      </c>
      <c r="S162" s="116">
        <v>0</v>
      </c>
      <c r="T162" s="117">
        <f>S162*H162</f>
        <v>0</v>
      </c>
      <c r="AR162" s="91" t="s">
        <v>192</v>
      </c>
      <c r="AT162" s="91" t="s">
        <v>79</v>
      </c>
      <c r="AU162" s="91" t="s">
        <v>47</v>
      </c>
      <c r="AY162" s="9" t="s">
        <v>77</v>
      </c>
      <c r="BE162" s="92">
        <f>IF(N162="základní",J162,0)</f>
        <v>0</v>
      </c>
      <c r="BF162" s="92">
        <f>IF(N162="snížená",J162,0)</f>
        <v>0</v>
      </c>
      <c r="BG162" s="92">
        <f>IF(N162="zákl. přenesená",J162,0)</f>
        <v>0</v>
      </c>
      <c r="BH162" s="92">
        <f>IF(N162="sníž. přenesená",J162,0)</f>
        <v>0</v>
      </c>
      <c r="BI162" s="92">
        <f>IF(N162="nulová",J162,0)</f>
        <v>0</v>
      </c>
      <c r="BJ162" s="9" t="s">
        <v>46</v>
      </c>
      <c r="BK162" s="92">
        <f>ROUND(I162*H162,2)</f>
        <v>0</v>
      </c>
      <c r="BL162" s="9" t="s">
        <v>192</v>
      </c>
      <c r="BM162" s="91" t="s">
        <v>193</v>
      </c>
    </row>
    <row r="163" spans="2:65" s="1" customFormat="1" ht="6.95" customHeight="1" x14ac:dyDescent="0.2">
      <c r="B163" s="23"/>
      <c r="C163" s="24"/>
      <c r="D163" s="24"/>
      <c r="E163" s="24"/>
      <c r="F163" s="24"/>
      <c r="G163" s="24"/>
      <c r="H163" s="24"/>
      <c r="I163" s="24"/>
      <c r="J163" s="24"/>
      <c r="K163" s="24"/>
      <c r="L163" s="17"/>
    </row>
  </sheetData>
  <autoFilter ref="C119:K162" xr:uid="{00000000-0009-0000-0000-000001000000}"/>
  <mergeCells count="6">
    <mergeCell ref="E112:H112"/>
    <mergeCell ref="L2:V2"/>
    <mergeCell ref="E7:H7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Rozpočet</vt:lpstr>
      <vt:lpstr>Rozpočet!Názvy_tisku</vt:lpstr>
      <vt:lpstr>Rozpočet!Oblast_tisku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Radek Jára</dc:creator>
  <cp:lastModifiedBy>Olga Hovorková</cp:lastModifiedBy>
  <dcterms:created xsi:type="dcterms:W3CDTF">2025-04-15T12:28:36Z</dcterms:created>
  <dcterms:modified xsi:type="dcterms:W3CDTF">2026-01-15T06:31:39Z</dcterms:modified>
</cp:coreProperties>
</file>