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023008 - Oprava a nátěr 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'2023008 - Oprava a nátěr ...'!$C$117:$L$186</definedName>
    <definedName name="_xlnm.Print_Area" localSheetId="1">'2023008 - Oprava a nátěr ...'!$C$4:$K$76,'2023008 - Oprava a nátěr ...'!$C$82:$K$101,'2023008 - Oprava a nátěr ...'!$C$107:$K$186</definedName>
    <definedName name="_xlnm.Print_Titles" localSheetId="1">'2023008 - Oprava a nátěr ...'!$117:$117</definedName>
  </definedNames>
  <calcPr/>
</workbook>
</file>

<file path=xl/calcChain.xml><?xml version="1.0" encoding="utf-8"?>
<calcChain xmlns="http://schemas.openxmlformats.org/spreadsheetml/2006/main">
  <c i="2" l="1" r="K37"/>
  <c r="K36"/>
  <c i="1" r="BA95"/>
  <c i="2" r="K35"/>
  <c i="1" r="AZ95"/>
  <c i="2" r="BI186"/>
  <c r="BH186"/>
  <c r="BG186"/>
  <c r="BF186"/>
  <c r="X186"/>
  <c r="V186"/>
  <c r="T186"/>
  <c r="P186"/>
  <c r="BI172"/>
  <c r="BH172"/>
  <c r="BG172"/>
  <c r="BF172"/>
  <c r="X172"/>
  <c r="V172"/>
  <c r="T172"/>
  <c r="P172"/>
  <c r="BI171"/>
  <c r="BH171"/>
  <c r="BG171"/>
  <c r="BF171"/>
  <c r="X171"/>
  <c r="V171"/>
  <c r="T171"/>
  <c r="P171"/>
  <c r="BI157"/>
  <c r="BH157"/>
  <c r="BG157"/>
  <c r="BF157"/>
  <c r="X157"/>
  <c r="V157"/>
  <c r="T157"/>
  <c r="P157"/>
  <c r="BI154"/>
  <c r="BH154"/>
  <c r="BG154"/>
  <c r="BF154"/>
  <c r="X154"/>
  <c r="X153"/>
  <c r="V154"/>
  <c r="V153"/>
  <c r="T154"/>
  <c r="T153"/>
  <c r="P154"/>
  <c r="BI152"/>
  <c r="BH152"/>
  <c r="BG152"/>
  <c r="BF152"/>
  <c r="X152"/>
  <c r="V152"/>
  <c r="T152"/>
  <c r="P152"/>
  <c r="BI150"/>
  <c r="BH150"/>
  <c r="BG150"/>
  <c r="BF150"/>
  <c r="X150"/>
  <c r="V150"/>
  <c r="T150"/>
  <c r="P150"/>
  <c r="BI149"/>
  <c r="BH149"/>
  <c r="BG149"/>
  <c r="BF149"/>
  <c r="X149"/>
  <c r="V149"/>
  <c r="T149"/>
  <c r="P149"/>
  <c r="BI147"/>
  <c r="BH147"/>
  <c r="BG147"/>
  <c r="BF147"/>
  <c r="X147"/>
  <c r="V147"/>
  <c r="T147"/>
  <c r="P147"/>
  <c r="BI146"/>
  <c r="BH146"/>
  <c r="BG146"/>
  <c r="BF146"/>
  <c r="X146"/>
  <c r="V146"/>
  <c r="T146"/>
  <c r="P146"/>
  <c r="BI145"/>
  <c r="BH145"/>
  <c r="BG145"/>
  <c r="BF145"/>
  <c r="X145"/>
  <c r="V145"/>
  <c r="T145"/>
  <c r="P145"/>
  <c r="BI144"/>
  <c r="BH144"/>
  <c r="BG144"/>
  <c r="BF144"/>
  <c r="X144"/>
  <c r="V144"/>
  <c r="T144"/>
  <c r="P144"/>
  <c r="BI143"/>
  <c r="BH143"/>
  <c r="BG143"/>
  <c r="BF143"/>
  <c r="X143"/>
  <c r="V143"/>
  <c r="T143"/>
  <c r="P143"/>
  <c r="BI141"/>
  <c r="BH141"/>
  <c r="BG141"/>
  <c r="BF141"/>
  <c r="X141"/>
  <c r="V141"/>
  <c r="T141"/>
  <c r="P141"/>
  <c r="BI139"/>
  <c r="BH139"/>
  <c r="BG139"/>
  <c r="BF139"/>
  <c r="X139"/>
  <c r="V139"/>
  <c r="T139"/>
  <c r="P139"/>
  <c r="BI133"/>
  <c r="BH133"/>
  <c r="BG133"/>
  <c r="BF133"/>
  <c r="X133"/>
  <c r="V133"/>
  <c r="T133"/>
  <c r="P133"/>
  <c r="BI131"/>
  <c r="BH131"/>
  <c r="BG131"/>
  <c r="BF131"/>
  <c r="X131"/>
  <c r="V131"/>
  <c r="T131"/>
  <c r="P131"/>
  <c r="BI125"/>
  <c r="BH125"/>
  <c r="BG125"/>
  <c r="BF125"/>
  <c r="X125"/>
  <c r="V125"/>
  <c r="T125"/>
  <c r="P125"/>
  <c r="BI123"/>
  <c r="BH123"/>
  <c r="BG123"/>
  <c r="BF123"/>
  <c r="X123"/>
  <c r="V123"/>
  <c r="T123"/>
  <c r="P123"/>
  <c r="BI122"/>
  <c r="BH122"/>
  <c r="BG122"/>
  <c r="BF122"/>
  <c r="X122"/>
  <c r="V122"/>
  <c r="T122"/>
  <c r="P122"/>
  <c r="BI121"/>
  <c r="BH121"/>
  <c r="BG121"/>
  <c r="BF121"/>
  <c r="X121"/>
  <c r="V121"/>
  <c r="T121"/>
  <c r="P121"/>
  <c r="F112"/>
  <c r="E110"/>
  <c r="F87"/>
  <c r="E85"/>
  <c r="J22"/>
  <c r="E22"/>
  <c r="J115"/>
  <c r="J21"/>
  <c r="J19"/>
  <c r="E19"/>
  <c r="J114"/>
  <c r="J18"/>
  <c r="J16"/>
  <c r="E16"/>
  <c r="F115"/>
  <c r="J15"/>
  <c r="J13"/>
  <c r="E13"/>
  <c r="F114"/>
  <c r="J12"/>
  <c r="J10"/>
  <c r="J112"/>
  <c i="1" r="L90"/>
  <c r="AM90"/>
  <c r="AM89"/>
  <c r="L89"/>
  <c r="AM87"/>
  <c r="L87"/>
  <c r="L85"/>
  <c r="L84"/>
  <c i="2" r="R157"/>
  <c r="Q149"/>
  <c r="R141"/>
  <c r="R172"/>
  <c r="Q152"/>
  <c r="R149"/>
  <c r="Q146"/>
  <c r="Q141"/>
  <c r="Q172"/>
  <c r="R144"/>
  <c r="Q131"/>
  <c r="Q125"/>
  <c r="R122"/>
  <c r="Q121"/>
  <c r="BK171"/>
  <c r="BK152"/>
  <c r="K146"/>
  <c r="BE146"/>
  <c r="BK144"/>
  <c r="BK131"/>
  <c r="BK122"/>
  <c r="R154"/>
  <c r="R147"/>
  <c r="Q143"/>
  <c r="Q139"/>
  <c r="Q157"/>
  <c r="R150"/>
  <c r="R146"/>
  <c r="R143"/>
  <c r="R186"/>
  <c r="Q171"/>
  <c r="R133"/>
  <c r="R131"/>
  <c r="R123"/>
  <c r="Q122"/>
  <c r="BK186"/>
  <c r="BK157"/>
  <c r="BK150"/>
  <c r="BK147"/>
  <c r="BK141"/>
  <c r="BK133"/>
  <c r="BK123"/>
  <c r="R152"/>
  <c r="Q150"/>
  <c r="Q144"/>
  <c r="R171"/>
  <c r="Q154"/>
  <c r="Q147"/>
  <c r="Q145"/>
  <c r="R139"/>
  <c r="Q186"/>
  <c r="R145"/>
  <c r="Q133"/>
  <c r="R125"/>
  <c r="Q123"/>
  <c r="R121"/>
  <c i="1" r="AU94"/>
  <c i="2" r="BK172"/>
  <c r="BK154"/>
  <c r="BK149"/>
  <c r="BK145"/>
  <c r="BK143"/>
  <c r="BK139"/>
  <c r="BK125"/>
  <c r="BK121"/>
  <c l="1" r="BK120"/>
  <c r="K120"/>
  <c r="K96"/>
  <c r="X120"/>
  <c r="X119"/>
  <c r="X118"/>
  <c r="R132"/>
  <c r="J97"/>
  <c r="V156"/>
  <c r="V155"/>
  <c r="X156"/>
  <c r="X155"/>
  <c r="T120"/>
  <c r="Q120"/>
  <c r="T132"/>
  <c r="Q132"/>
  <c r="I97"/>
  <c r="T156"/>
  <c r="T155"/>
  <c r="Q156"/>
  <c r="Q155"/>
  <c r="I99"/>
  <c r="V120"/>
  <c r="R120"/>
  <c r="R119"/>
  <c r="R118"/>
  <c r="J94"/>
  <c r="K29"/>
  <c i="1" r="AT95"/>
  <c i="2" r="V132"/>
  <c r="X132"/>
  <c r="BK156"/>
  <c r="K156"/>
  <c r="K100"/>
  <c r="R156"/>
  <c r="R155"/>
  <c r="J99"/>
  <c r="R153"/>
  <c r="J98"/>
  <c r="BK153"/>
  <c r="K153"/>
  <c r="K98"/>
  <c r="Q153"/>
  <c r="I98"/>
  <c r="J87"/>
  <c r="F89"/>
  <c r="J89"/>
  <c r="F90"/>
  <c r="J90"/>
  <c i="1" r="AT94"/>
  <c i="2" r="F35"/>
  <c i="1" r="BD95"/>
  <c r="BD94"/>
  <c r="W31"/>
  <c i="2" r="K122"/>
  <c r="BE122"/>
  <c r="K125"/>
  <c r="BE125"/>
  <c r="K139"/>
  <c r="BE139"/>
  <c r="K145"/>
  <c r="BE145"/>
  <c r="K149"/>
  <c r="BE149"/>
  <c r="K157"/>
  <c r="BE157"/>
  <c r="BK146"/>
  <c r="BK132"/>
  <c r="K132"/>
  <c r="K97"/>
  <c r="K34"/>
  <c i="1" r="AY95"/>
  <c i="2" r="F36"/>
  <c i="1" r="BE95"/>
  <c r="BE94"/>
  <c r="W32"/>
  <c i="2" r="K121"/>
  <c r="BE121"/>
  <c r="K123"/>
  <c r="BE123"/>
  <c r="K133"/>
  <c r="BE133"/>
  <c r="K143"/>
  <c r="BE143"/>
  <c r="K147"/>
  <c r="BE147"/>
  <c r="K152"/>
  <c r="BE152"/>
  <c r="K172"/>
  <c r="BE172"/>
  <c r="K154"/>
  <c r="BE154"/>
  <c r="F37"/>
  <c i="1" r="BF95"/>
  <c r="BF94"/>
  <c r="W33"/>
  <c i="2" r="K131"/>
  <c r="BE131"/>
  <c r="K141"/>
  <c r="BE141"/>
  <c r="K144"/>
  <c r="BE144"/>
  <c r="K150"/>
  <c r="BE150"/>
  <c r="K171"/>
  <c r="BE171"/>
  <c r="K186"/>
  <c r="BE186"/>
  <c r="F34"/>
  <c i="1" r="BC95"/>
  <c r="BC94"/>
  <c r="W30"/>
  <c i="2" l="1" r="V119"/>
  <c r="V118"/>
  <c r="Q119"/>
  <c r="I95"/>
  <c r="T119"/>
  <c r="T118"/>
  <c i="1" r="AW95"/>
  <c i="2" r="I100"/>
  <c r="BK119"/>
  <c r="J95"/>
  <c r="I96"/>
  <c r="J100"/>
  <c r="BK155"/>
  <c r="K155"/>
  <c r="K99"/>
  <c r="J96"/>
  <c i="1" r="BA94"/>
  <c r="AW94"/>
  <c r="AZ94"/>
  <c r="AY94"/>
  <c r="AK30"/>
  <c i="2" r="F33"/>
  <c i="1" r="BB95"/>
  <c r="BB94"/>
  <c r="W29"/>
  <c i="2" r="K33"/>
  <c i="1" r="AX95"/>
  <c r="AV95"/>
  <c i="2" l="1" r="BK118"/>
  <c r="K118"/>
  <c r="K94"/>
  <c r="Q118"/>
  <c r="I94"/>
  <c r="K28"/>
  <c i="1" r="AS95"/>
  <c i="2" r="K119"/>
  <c r="K95"/>
  <c i="1" r="AS94"/>
  <c r="AX94"/>
  <c r="AK29"/>
  <c i="2" l="1" r="K30"/>
  <c i="1" r="AG95"/>
  <c r="AG94"/>
  <c r="AK26"/>
  <c r="AV94"/>
  <c r="AN94"/>
  <c i="2" l="1" r="K39"/>
  <c i="1"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<sst xmlns="http://schemas.openxmlformats.org/spreadsheetml/2006/main">
  <si>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</si>
  <si>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</si>
  <si>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</si>
  <si>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</si>
  <si>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</si>
  <si>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True</t>
  </si>
  <si>
    <t>{e8874602-3cc5-4b5c-9290-1a32cd5806dd}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</si>
  <si>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</si>
  <si>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</si>
  <si>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</si>
  <si>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</si>
  <si>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</si>
  <si>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</si>
  <si>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</si>
  <si>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</si>
  <si>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2023008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</si>
  <si>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</si>
  <si>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</si>
  <si>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a nátěr fasády ZŠ Louka u Litvínova</t>
  </si>
  <si>
    <t>KSO:</t>
  </si>
  <si>
    <t>CC-CZ:</t>
  </si>
  <si>
    <t>Místo:</t>
  </si>
  <si>
    <t xml:space="preserve"> </t>
  </si>
  <si>
    <t>Datum:</t>
  </si>
  <si>
    <t>21. 3. 2023</t>
  </si>
  <si>
    <t>Zadavatel:</t>
  </si>
  <si>
    <t>IČ:</t>
  </si>
  <si>
    <t>DIČ:</t>
  </si>
  <si>
    <t>Uchazeč:</t>
  </si>
  <si>
    <t>Vyplň údaj</t>
  </si>
  <si>
    <t>Projektant: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</si>
  <si>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</si>
  <si>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</si>
  <si>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</si>
  <si>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</si>
  <si>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</si>
  <si>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</si>
  <si>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</si>
  <si>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</si>
  <si>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</si>
  <si>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</si>
  <si>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</si>
  <si>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</si>
  <si>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</si>
  <si>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</si>
  <si>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</si>
  <si>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</si>
  <si>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</si>
  <si>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</si>
  <si>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</si>
  <si>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</si>
  <si>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</si>
  <si>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</si>
  <si>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</si>
  <si>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</si>
  <si>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</si>
  <si>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</si>
  <si>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</si>
  <si>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</si>
  <si>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Materiál [CZK]</t>
  </si>
  <si>
    <t>z toho Montáž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</si>
  <si>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</si>
  <si>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</si>
  <si>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</si>
  <si>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</si>
  <si>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</si>
  <si>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</si>
  <si>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</si>
  <si>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</si>
  <si>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</si>
  <si>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</si>
  <si>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</si>
  <si>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</si>
  <si>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</si>
  <si>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</si>
  <si>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</si>
  <si>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</si>
  <si>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</si>
  <si>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</si>
  <si>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</si>
  <si>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</si>
  <si>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</si>
  <si>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</si>
  <si>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</si>
  <si>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Materiál</t>
  </si>
  <si>
    <t>Montáž</t>
  </si>
  <si>
    <t>REKAPITULACE ČLENĚNÍ SOUPISU PRACÍ</t>
  </si>
  <si>
    <t>Kód dílu - Popis</t>
  </si>
  <si>
    <t>Materiál [CZK]</t>
  </si>
  <si>
    <t>Montáž [CZK]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</si>
  <si>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</si>
  <si>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</si>
  <si>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</si>
  <si>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</si>
  <si>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</si>
  <si>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</si>
  <si>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998 - Přesun hmot</t>
  </si>
  <si>
    <t>PSV - Práce a dodávky PSV</t>
  </si>
  <si>
    <t xml:space="preserve">    783 - Dokončovací práce - nátěry</t>
  </si>
  <si>
    <t>SOUPIS PRACÍ</t>
  </si>
  <si>
    <t>PČ</t>
  </si>
  <si>
    <t>MJ</t>
  </si>
  <si>
    <t>Množství</t>
  </si>
  <si>
    <t>J. materiál [CZK]</t>
  </si>
  <si>
    <t>J. montáž [CZK]</t>
  </si>
  <si>
    <t>Cenová soustava</t>
  </si>
  <si>
    <t>J.cena [CZK]</t>
  </si>
  <si>
    <t>Materiál celkem [CZK]</t>
  </si>
  <si>
    <t>Montáž celkem [CZK]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</si>
  <si>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</si>
  <si>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</si>
  <si>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</si>
  <si>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</si>
  <si>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</si>
  <si>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</si>
  <si>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</si>
  <si>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</si>
  <si>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</si>
  <si>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</si>
  <si>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</si>
  <si>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</si>
  <si>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</si>
  <si>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622325203</t>
  </si>
  <si>
    <t>Oprava vnější vápenocementové štukové omítky složitosti 1 stěn v rozsahu přes 30 do 50 %</t>
  </si>
  <si>
    <t>m2</t>
  </si>
  <si>
    <t>4</t>
  </si>
  <si>
    <t>-2041496423</t>
  </si>
  <si>
    <t>622325209</t>
  </si>
  <si>
    <t>Oprava vnější vápenocementové štukové omítky složitosti 1 stěn v rozsahu přes 80 do 100 %</t>
  </si>
  <si>
    <t>-1334694960</t>
  </si>
  <si>
    <t>3</t>
  </si>
  <si>
    <t>622335102</t>
  </si>
  <si>
    <t>Oprava cementové hladké omítky vnějších stěn v rozsahu přes 10 do 30 %</t>
  </si>
  <si>
    <t>1218479238</t>
  </si>
  <si>
    <t>VV</t>
  </si>
  <si>
    <t>1,5*27,5+0,5*(11,5+10,8+12,0)+0,5*12+1,5+11,5+0,8*(4,5+5,0+11,5)</t>
  </si>
  <si>
    <t>629991011</t>
  </si>
  <si>
    <t>Zakrytí výplní otvorů a svislých ploch fólií přilepenou lepící páskou</t>
  </si>
  <si>
    <t>-1192327360</t>
  </si>
  <si>
    <t>3*1,5*1,5+2*0,6*0,9+1,5*2,7+8*2,0*1,35+2*1,75*1,75+3,0*4,0+2,0*1,35+6*0,45*1,2+2*1,0*1,25+1,2*2,25 "severní průčelí"</t>
  </si>
  <si>
    <t>0,75*0,75+12*1,9*2,0+2*2,0*1,35+3*2,0*1,5+3*1,6*0,75+3*1,0*0,75+1,1*2,25+3*2,1*1,5 "jižní průčelí"</t>
  </si>
  <si>
    <t>2*0,45*1,2+3,0*3,0+1,1*0,9+0,45*0,9+3*1,4*1,2+2,0*2,0 "západní průčelí"</t>
  </si>
  <si>
    <t>0,45*0,75+4*1,5*1,5+0,6*1,6+2*0,25*0,5+0,45*1,2+1,8*1,2 "východní průčelí"</t>
  </si>
  <si>
    <t>Součet</t>
  </si>
  <si>
    <t>5</t>
  </si>
  <si>
    <t>629995101</t>
  </si>
  <si>
    <t>Očištění vnějších ploch tlakovou vodou</t>
  </si>
  <si>
    <t>1405289278</t>
  </si>
  <si>
    <t>9</t>
  </si>
  <si>
    <t>Ostatní konstrukce a práce, bourání</t>
  </si>
  <si>
    <t>941211112</t>
  </si>
  <si>
    <t>Montáž lešení řadového rámového lehkého zatížení do 200 kg/m2 š přes 0,6 do 0,9 m v přes 10 do 25 m</t>
  </si>
  <si>
    <t>-1273955478</t>
  </si>
  <si>
    <t>11,5*10,5+10*5,5/2+12,5*9,5+12,5*3,5 "severní průčelí"</t>
  </si>
  <si>
    <t>5,0*5,0+11,25*10,5+10,3*5,25/2+13,25*10,0+12,0*3,5 "jižní průčelí"</t>
  </si>
  <si>
    <t>16,0*5,0+6,5*5,0+18,0*5,3 "západní průčelí"</t>
  </si>
  <si>
    <t>4,5*5,0+11,3*10,3+10,4*5,2/2+6,5*10,25 "východní průčelí"</t>
  </si>
  <si>
    <t>7</t>
  </si>
  <si>
    <t>941211211</t>
  </si>
  <si>
    <t>Příplatek k lešení řadovému rámovému lehkému š 0,9 m v přes 10 do 25 m za první a ZKD den použití</t>
  </si>
  <si>
    <t>620885130</t>
  </si>
  <si>
    <t>1095,868*45 'Přepočtené koeficientem množství</t>
  </si>
  <si>
    <t>8</t>
  </si>
  <si>
    <t>941211812</t>
  </si>
  <si>
    <t>Demontáž lešení řadového rámového lehkého zatížení do 200 kg/m2 š přes 0,6 do 0,9 m v přes 10 do 25 m</t>
  </si>
  <si>
    <t>1645671974</t>
  </si>
  <si>
    <t>1095,868</t>
  </si>
  <si>
    <t>941SPC001</t>
  </si>
  <si>
    <t>Příplatek za statické posouzení a úpravu založení lešení na sedlové střeše - východní průčelí</t>
  </si>
  <si>
    <t>kpl</t>
  </si>
  <si>
    <t>188455680</t>
  </si>
  <si>
    <t>10</t>
  </si>
  <si>
    <t>941SPC002</t>
  </si>
  <si>
    <t>Příplatek za statické posouzení a úpravu založení lešení na pultové střeše - severní průčelí</t>
  </si>
  <si>
    <t>147252451</t>
  </si>
  <si>
    <t>11</t>
  </si>
  <si>
    <t>941SPC003</t>
  </si>
  <si>
    <t>Příplatek za statické posouzení a úpravu založení lešení na ploché střeše - západní průčelí</t>
  </si>
  <si>
    <t>1510149584</t>
  </si>
  <si>
    <t>12</t>
  </si>
  <si>
    <t>944511111</t>
  </si>
  <si>
    <t>Montáž ochranné sítě z textilie z umělých vláken</t>
  </si>
  <si>
    <t>677994255</t>
  </si>
  <si>
    <t>13</t>
  </si>
  <si>
    <t>944511211</t>
  </si>
  <si>
    <t>Příplatek k ochranné síti za první a ZKD den použití</t>
  </si>
  <si>
    <t>1156811844</t>
  </si>
  <si>
    <t>14</t>
  </si>
  <si>
    <t>944711113</t>
  </si>
  <si>
    <t>Montáž záchytné stříšky š přes 2 do 2,5 m</t>
  </si>
  <si>
    <t>m</t>
  </si>
  <si>
    <t>-86893858</t>
  </si>
  <si>
    <t>944711213</t>
  </si>
  <si>
    <t>Příplatek k záchytné stříšce š do 2,5 m za první a ZKD den použití</t>
  </si>
  <si>
    <t>-866269385</t>
  </si>
  <si>
    <t>10*45 'Přepočtené koeficientem množství</t>
  </si>
  <si>
    <t>16</t>
  </si>
  <si>
    <t>944711813</t>
  </si>
  <si>
    <t>Demontáž záchytné stříšky š přes 2 do 2,5 m</t>
  </si>
  <si>
    <t>-2014980926</t>
  </si>
  <si>
    <t>998</t>
  </si>
  <si>
    <t>Přesun hmot</t>
  </si>
  <si>
    <t>17</t>
  </si>
  <si>
    <t>998018003</t>
  </si>
  <si>
    <t>Přesun hmot ruční pro budovy v přes 12 do 24 m</t>
  </si>
  <si>
    <t>t</t>
  </si>
  <si>
    <t>-1527115469</t>
  </si>
  <si>
    <t>PSV</t>
  </si>
  <si>
    <t>Práce a dodávky PSV</t>
  </si>
  <si>
    <t>783</t>
  </si>
  <si>
    <t>Dokončovací práce - nátěry</t>
  </si>
  <si>
    <t>18</t>
  </si>
  <si>
    <t>783801231</t>
  </si>
  <si>
    <t>Očištění 1x nátěrem biocidním přípravkem a okartáčováním omítek členitosti 1 a 2</t>
  </si>
  <si>
    <t>-1949309300</t>
  </si>
  <si>
    <t>-(3*1,5*1,5+2*0,6*0,9+1,5*2,7+8*2,0*1,35+2*1,75*1,75+3,0*4,0+2,0*1,35+6*0,45*1,2+2*1,0*1,25+1,2*2,25) "severní průčelí odpočet otvorů"</t>
  </si>
  <si>
    <t>-(0,75*0,75+12*1,9*2,0+2*2,0*1,35+3*2,0*1,5+3*1,6*0,75+3*1,0*0,75+1,1*2,25+3*2,1*1,5) "jižní průčelí odpočet otvorů"</t>
  </si>
  <si>
    <t>-(2*0,45*1,2+3,0*3,0+1,1*0,9+0,45*0,9+3*1,4*1,2+2,0*2,0) "západní průčelí odpočet otvorů"</t>
  </si>
  <si>
    <t>-(0,45*0,75+4*1,5*1,5+0,6*1,6+2*0,25*0,5+0,45*1,2+1,8*1,2) "východní průčelí odpočet otvorů"</t>
  </si>
  <si>
    <t>0,3*(3*(1,5+2*1,5)+2*(0,6+2*0,9)+1,5+2*2,7+8*(2,0+2*1,35)+2*(1,75+2*1,75)+3,0+2*4,0+2,0+2*1,35+6*(0,45+2*1,2)+2*(1,0+2*1,25)+1,2+2*2,25) "s.p.špalety"</t>
  </si>
  <si>
    <t>0,3*(0,75+2*0,75+12*(1,9+2*2,0)+2*(2,0+2*1,35)+3*(2,0+2*1,5)+3*(1,6+2*0,75)+3*(1,0+2*0,75)+1,1+2*2,25+3*(2,1+2*1,5)) "jižní průčelí špalety"</t>
  </si>
  <si>
    <t>0,3*(2*(0,45+2*1,2)+3,0+2*3,0+1,1+2*0,9+0,45+2*0,9+3*(1,4+2*1,2)+2,0+2*2,0) "západní průčelí špalety"</t>
  </si>
  <si>
    <t>0,3*(0,45+2*0,75+4*(1,5+2*1,5)+0,6+2*1,6+2*(0,25+2*0,5)+0,45+2*1,2+1,8+2*1,2) "východní průčelí špalety"</t>
  </si>
  <si>
    <t>19</t>
  </si>
  <si>
    <t>783822111</t>
  </si>
  <si>
    <t>Tmelení prasklin š přes 1 do 5 mm na omítkách disperzním tmelem</t>
  </si>
  <si>
    <t>1050441881</t>
  </si>
  <si>
    <t>20</t>
  </si>
  <si>
    <t>783823139</t>
  </si>
  <si>
    <t>Penetrační fungicidní nátěr hladkých, tenkovrstvých zrnitých nebo štukových omítek</t>
  </si>
  <si>
    <t>598717349</t>
  </si>
  <si>
    <t>783827425</t>
  </si>
  <si>
    <t>Krycí dvojnásobný silikonový nátěr omítek stupně členitosti 1 a 2</t>
  </si>
  <si>
    <t>-684001222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</si>
</sst>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5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4" fillId="0" borderId="14" xfId="0" applyNumberFormat="1" applyFont="1" applyBorder="1" applyAlignment="1" applyProtection="1">
      <alignment horizontal="right" vertical="center"/>
    </xf>
    <xf numFmtId="4" fontId="14" fillId="0" borderId="0" xfId="0" applyNumberFormat="1" applyFont="1" applyBorder="1" applyAlignment="1" applyProtection="1">
      <alignment horizontal="right"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4" fontId="30" fillId="0" borderId="12" xfId="0" applyNumberFormat="1" applyFont="1" applyBorder="1" applyAlignment="1" applyProtection="1"/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4" fontId="8" fillId="0" borderId="0" xfId="0" applyNumberFormat="1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4" fontId="22" fillId="0" borderId="20" xfId="0" applyNumberFormat="1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65430" cy="26543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65430" cy="26543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140625" style="1" customWidth="1"/>
    <col min="2" max="2" width="1.574219" style="1" customWidth="1"/>
    <col min="3" max="3" width="4.140625" style="1" customWidth="1"/>
    <col min="4" max="4" width="2.574219" style="1" customWidth="1"/>
    <col min="5" max="5" width="2.574219" style="1" customWidth="1"/>
    <col min="6" max="6" width="2.574219" style="1" customWidth="1"/>
    <col min="7" max="7" width="2.574219" style="1" customWidth="1"/>
    <col min="8" max="8" width="2.574219" style="1" customWidth="1"/>
    <col min="9" max="9" width="2.574219" style="1" customWidth="1"/>
    <col min="10" max="10" width="2.574219" style="1" customWidth="1"/>
    <col min="11" max="11" width="2.574219" style="1" customWidth="1"/>
    <col min="12" max="12" width="2.574219" style="1" customWidth="1"/>
    <col min="13" max="13" width="2.574219" style="1" customWidth="1"/>
    <col min="14" max="14" width="2.574219" style="1" customWidth="1"/>
    <col min="15" max="15" width="2.574219" style="1" customWidth="1"/>
    <col min="16" max="16" width="2.574219" style="1" customWidth="1"/>
    <col min="17" max="17" width="2.574219" style="1" customWidth="1"/>
    <col min="18" max="18" width="2.574219" style="1" customWidth="1"/>
    <col min="19" max="19" width="2.574219" style="1" customWidth="1"/>
    <col min="20" max="20" width="2.574219" style="1" customWidth="1"/>
    <col min="21" max="21" width="2.574219" style="1" customWidth="1"/>
    <col min="22" max="22" width="2.574219" style="1" customWidth="1"/>
    <col min="23" max="23" width="2.574219" style="1" customWidth="1"/>
    <col min="24" max="24" width="2.574219" style="1" customWidth="1"/>
    <col min="25" max="25" width="2.574219" style="1" customWidth="1"/>
    <col min="26" max="26" width="2.574219" style="1" customWidth="1"/>
    <col min="27" max="27" width="2.574219" style="1" customWidth="1"/>
    <col min="28" max="28" width="2.574219" style="1" customWidth="1"/>
    <col min="29" max="29" width="2.574219" style="1" customWidth="1"/>
    <col min="30" max="30" width="2.574219" style="1" customWidth="1"/>
    <col min="31" max="31" width="2.574219" style="1" customWidth="1"/>
    <col min="32" max="32" width="2.574219" style="1" customWidth="1"/>
    <col min="33" max="33" width="2.574219" style="1" customWidth="1"/>
    <col min="34" max="34" width="3.292969" style="1" customWidth="1"/>
    <col min="35" max="35" width="35.57422" style="1" customWidth="1"/>
    <col min="36" max="36" width="2.433594" style="1" customWidth="1"/>
    <col min="37" max="37" width="2.433594" style="1" customWidth="1"/>
    <col min="38" max="38" width="8.140625" style="1" customWidth="1"/>
    <col min="39" max="39" width="3.292969" style="1" customWidth="1"/>
    <col min="40" max="40" width="13.14063" style="1" customWidth="1"/>
    <col min="41" max="41" width="7.292969" style="1" customWidth="1"/>
    <col min="42" max="42" width="4.140625" style="1" customWidth="1"/>
    <col min="43" max="43" width="15.29297" style="1" hidden="1" customWidth="1"/>
    <col min="44" max="44" width="13.43359" style="1" customWidth="1"/>
    <col min="45" max="45" width="25.29297" style="1" hidden="1" customWidth="1"/>
    <col min="46" max="46" width="25.29297" style="1" hidden="1" customWidth="1"/>
    <col min="47" max="47" width="25.29297" style="1" hidden="1" customWidth="1"/>
    <col min="48" max="48" width="25.29297" style="1" hidden="1" customWidth="1"/>
    <col min="49" max="49" width="25.29297" style="1" hidden="1" customWidth="1"/>
    <col min="50" max="50" width="21.29297" style="1" hidden="1" customWidth="1"/>
    <col min="51" max="51" width="21.29297" style="1" hidden="1" customWidth="1"/>
    <col min="52" max="52" width="24.57422" style="1" hidden="1" customWidth="1"/>
    <col min="53" max="53" width="24.57422" style="1" hidden="1" customWidth="1"/>
    <col min="54" max="54" width="21.29297" style="1" hidden="1" customWidth="1"/>
    <col min="55" max="55" width="18.86328" style="1" hidden="1" customWidth="1"/>
    <col min="56" max="56" width="24.57422" style="1" hidden="1" customWidth="1"/>
    <col min="57" max="57" width="21.29297" style="1" hidden="1" customWidth="1"/>
    <col min="58" max="58" width="18.86328" style="1" hidden="1" customWidth="1"/>
    <col min="59" max="59" width="65.29297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5</v>
      </c>
      <c r="BV1" s="15" t="s">
        <v>6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S2" s="16" t="s">
        <v>7</v>
      </c>
      <c r="BT2" s="16" t="s">
        <v>8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7</v>
      </c>
      <c r="BT3" s="16" t="s">
        <v>9</v>
      </c>
    </row>
    <row r="4" s="1" customFormat="1" ht="24.96" customHeight="1">
      <c r="B4" s="20"/>
      <c r="C4" s="21"/>
      <c r="D4" s="22" t="s">
        <v>10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11</v>
      </c>
      <c r="BG4" s="24" t="s">
        <v>12</v>
      </c>
      <c r="BS4" s="16" t="s">
        <v>13</v>
      </c>
    </row>
    <row r="5" s="1" customFormat="1" ht="12" customHeight="1">
      <c r="B5" s="20"/>
      <c r="C5" s="21"/>
      <c r="D5" s="25" t="s">
        <v>14</v>
      </c>
      <c r="E5" s="21"/>
      <c r="F5" s="21"/>
      <c r="G5" s="21"/>
      <c r="H5" s="21"/>
      <c r="I5" s="21"/>
      <c r="J5" s="21"/>
      <c r="K5" s="26" t="s">
        <v>15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G5" s="27" t="s">
        <v>16</v>
      </c>
      <c r="BS5" s="16" t="s">
        <v>7</v>
      </c>
    </row>
    <row r="6" s="1" customFormat="1" ht="36.96" customHeight="1">
      <c r="B6" s="20"/>
      <c r="C6" s="21"/>
      <c r="D6" s="28" t="s">
        <v>17</v>
      </c>
      <c r="E6" s="21"/>
      <c r="F6" s="21"/>
      <c r="G6" s="21"/>
      <c r="H6" s="21"/>
      <c r="I6" s="21"/>
      <c r="J6" s="21"/>
      <c r="K6" s="29" t="s">
        <v>18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G6" s="30"/>
      <c r="BS6" s="16" t="s">
        <v>7</v>
      </c>
    </row>
    <row r="7" s="1" customFormat="1" ht="12" customHeight="1">
      <c r="B7" s="20"/>
      <c r="C7" s="21"/>
      <c r="D7" s="31" t="s">
        <v>19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20</v>
      </c>
      <c r="AL7" s="21"/>
      <c r="AM7" s="21"/>
      <c r="AN7" s="26" t="s">
        <v>1</v>
      </c>
      <c r="AO7" s="21"/>
      <c r="AP7" s="21"/>
      <c r="AQ7" s="21"/>
      <c r="AR7" s="19"/>
      <c r="BG7" s="30"/>
      <c r="BS7" s="16" t="s">
        <v>7</v>
      </c>
    </row>
    <row r="8" s="1" customFormat="1" ht="12" customHeight="1">
      <c r="B8" s="20"/>
      <c r="C8" s="21"/>
      <c r="D8" s="31" t="s">
        <v>21</v>
      </c>
      <c r="E8" s="21"/>
      <c r="F8" s="21"/>
      <c r="G8" s="21"/>
      <c r="H8" s="21"/>
      <c r="I8" s="21"/>
      <c r="J8" s="21"/>
      <c r="K8" s="26" t="s">
        <v>22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23</v>
      </c>
      <c r="AL8" s="21"/>
      <c r="AM8" s="21"/>
      <c r="AN8" s="32" t="s">
        <v>24</v>
      </c>
      <c r="AO8" s="21"/>
      <c r="AP8" s="21"/>
      <c r="AQ8" s="21"/>
      <c r="AR8" s="19"/>
      <c r="BG8" s="30"/>
      <c r="BS8" s="16" t="s">
        <v>7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G9" s="30"/>
      <c r="BS9" s="16" t="s">
        <v>7</v>
      </c>
    </row>
    <row r="10" s="1" customFormat="1" ht="12" customHeight="1">
      <c r="B10" s="20"/>
      <c r="C10" s="21"/>
      <c r="D10" s="31" t="s">
        <v>25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26</v>
      </c>
      <c r="AL10" s="21"/>
      <c r="AM10" s="21"/>
      <c r="AN10" s="26" t="s">
        <v>1</v>
      </c>
      <c r="AO10" s="21"/>
      <c r="AP10" s="21"/>
      <c r="AQ10" s="21"/>
      <c r="AR10" s="19"/>
      <c r="BG10" s="30"/>
      <c r="BS10" s="16" t="s">
        <v>7</v>
      </c>
    </row>
    <row r="11" s="1" customFormat="1" ht="18.48" customHeight="1">
      <c r="B11" s="20"/>
      <c r="C11" s="21"/>
      <c r="D11" s="21"/>
      <c r="E11" s="26" t="s">
        <v>22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G11" s="30"/>
      <c r="BS11" s="16" t="s">
        <v>7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G12" s="30"/>
      <c r="BS12" s="16" t="s">
        <v>7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26</v>
      </c>
      <c r="AL13" s="21"/>
      <c r="AM13" s="21"/>
      <c r="AN13" s="33" t="s">
        <v>29</v>
      </c>
      <c r="AO13" s="21"/>
      <c r="AP13" s="21"/>
      <c r="AQ13" s="21"/>
      <c r="AR13" s="19"/>
      <c r="BG13" s="30"/>
      <c r="BS13" s="16" t="s">
        <v>7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G14" s="30"/>
      <c r="BS14" s="16" t="s">
        <v>7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G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26</v>
      </c>
      <c r="AL16" s="21"/>
      <c r="AM16" s="21"/>
      <c r="AN16" s="26" t="s">
        <v>1</v>
      </c>
      <c r="AO16" s="21"/>
      <c r="AP16" s="21"/>
      <c r="AQ16" s="21"/>
      <c r="AR16" s="19"/>
      <c r="BG16" s="30"/>
      <c r="BS16" s="16" t="s">
        <v>4</v>
      </c>
    </row>
    <row r="17" s="1" customFormat="1" ht="18.48" customHeight="1">
      <c r="B17" s="20"/>
      <c r="C17" s="21"/>
      <c r="D17" s="21"/>
      <c r="E17" s="26" t="s">
        <v>22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G17" s="30"/>
      <c r="BS17" s="16" t="s">
        <v>5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G18" s="30"/>
      <c r="BS18" s="16" t="s">
        <v>7</v>
      </c>
    </row>
    <row r="19" s="1" customFormat="1" ht="12" customHeight="1">
      <c r="B19" s="20"/>
      <c r="C19" s="21"/>
      <c r="D19" s="31" t="s">
        <v>31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26</v>
      </c>
      <c r="AL19" s="21"/>
      <c r="AM19" s="21"/>
      <c r="AN19" s="26" t="s">
        <v>1</v>
      </c>
      <c r="AO19" s="21"/>
      <c r="AP19" s="21"/>
      <c r="AQ19" s="21"/>
      <c r="AR19" s="19"/>
      <c r="BG19" s="30"/>
      <c r="BS19" s="16" t="s">
        <v>7</v>
      </c>
    </row>
    <row r="20" s="1" customFormat="1" ht="18.48" customHeight="1">
      <c r="B20" s="20"/>
      <c r="C20" s="21"/>
      <c r="D20" s="21"/>
      <c r="E20" s="26" t="s">
        <v>22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G20" s="30"/>
      <c r="BS20" s="16" t="s">
        <v>5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G21" s="30"/>
    </row>
    <row r="22" s="1" customFormat="1" ht="12" customHeight="1">
      <c r="B22" s="20"/>
      <c r="C22" s="21"/>
      <c r="D22" s="31" t="s">
        <v>32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G22" s="30"/>
    </row>
    <row r="23" s="1" customFormat="1" ht="15.70909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G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G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G25" s="30"/>
    </row>
    <row r="26" s="2" customFormat="1" ht="25.92" customHeight="1">
      <c r="A26" s="37"/>
      <c r="B26" s="38"/>
      <c r="C26" s="39"/>
      <c r="D26" s="40" t="s">
        <v>33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G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G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34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35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36</v>
      </c>
      <c r="AL28" s="44"/>
      <c r="AM28" s="44"/>
      <c r="AN28" s="44"/>
      <c r="AO28" s="44"/>
      <c r="AP28" s="39"/>
      <c r="AQ28" s="39"/>
      <c r="AR28" s="43"/>
      <c r="BG28" s="30"/>
    </row>
    <row r="29" s="3" customFormat="1" ht="14.4" customHeight="1">
      <c r="A29" s="3"/>
      <c r="B29" s="45"/>
      <c r="C29" s="46"/>
      <c r="D29" s="31" t="s">
        <v>37</v>
      </c>
      <c r="E29" s="46"/>
      <c r="F29" s="31" t="s">
        <v>38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ROUND(BB94,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ROUND(AX94, 2)</f>
        <v>0</v>
      </c>
      <c r="AL29" s="46"/>
      <c r="AM29" s="46"/>
      <c r="AN29" s="46"/>
      <c r="AO29" s="46"/>
      <c r="AP29" s="46"/>
      <c r="AQ29" s="46"/>
      <c r="AR29" s="49"/>
      <c r="BG29" s="50"/>
    </row>
    <row r="30" s="3" customFormat="1" ht="14.4" customHeight="1">
      <c r="A30" s="3"/>
      <c r="B30" s="45"/>
      <c r="C30" s="46"/>
      <c r="D30" s="46"/>
      <c r="E30" s="46"/>
      <c r="F30" s="31" t="s">
        <v>39</v>
      </c>
      <c r="G30" s="46"/>
      <c r="H30" s="46"/>
      <c r="I30" s="46"/>
      <c r="J30" s="46"/>
      <c r="K30" s="46"/>
      <c r="L30" s="47">
        <v>0.14999999999999999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ROUND(BC94,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ROUND(AY94, 2)</f>
        <v>0</v>
      </c>
      <c r="AL30" s="46"/>
      <c r="AM30" s="46"/>
      <c r="AN30" s="46"/>
      <c r="AO30" s="46"/>
      <c r="AP30" s="46"/>
      <c r="AQ30" s="46"/>
      <c r="AR30" s="49"/>
      <c r="BG30" s="50"/>
    </row>
    <row r="31" hidden="1" s="3" customFormat="1" ht="14.4" customHeight="1">
      <c r="A31" s="3"/>
      <c r="B31" s="45"/>
      <c r="C31" s="46"/>
      <c r="D31" s="46"/>
      <c r="E31" s="46"/>
      <c r="F31" s="31" t="s">
        <v>40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ROUND(BD94,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G31" s="50"/>
    </row>
    <row r="32" hidden="1" s="3" customFormat="1" ht="14.4" customHeight="1">
      <c r="A32" s="3"/>
      <c r="B32" s="45"/>
      <c r="C32" s="46"/>
      <c r="D32" s="46"/>
      <c r="E32" s="46"/>
      <c r="F32" s="31" t="s">
        <v>41</v>
      </c>
      <c r="G32" s="46"/>
      <c r="H32" s="46"/>
      <c r="I32" s="46"/>
      <c r="J32" s="46"/>
      <c r="K32" s="46"/>
      <c r="L32" s="47">
        <v>0.14999999999999999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ROUND(BE94,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G32" s="50"/>
    </row>
    <row r="33" hidden="1" s="3" customFormat="1" ht="14.4" customHeight="1">
      <c r="A33" s="3"/>
      <c r="B33" s="45"/>
      <c r="C33" s="46"/>
      <c r="D33" s="46"/>
      <c r="E33" s="46"/>
      <c r="F33" s="31" t="s">
        <v>42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ROUND(BF94,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G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G34" s="30"/>
    </row>
    <row r="35" s="2" customFormat="1" ht="25.92" customHeight="1">
      <c r="A35" s="37"/>
      <c r="B35" s="38"/>
      <c r="C35" s="51"/>
      <c r="D35" s="52" t="s">
        <v>43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44</v>
      </c>
      <c r="U35" s="53"/>
      <c r="V35" s="53"/>
      <c r="W35" s="53"/>
      <c r="X35" s="55" t="s">
        <v>45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G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G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G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46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47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48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49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48</v>
      </c>
      <c r="AI60" s="41"/>
      <c r="AJ60" s="41"/>
      <c r="AK60" s="41"/>
      <c r="AL60" s="41"/>
      <c r="AM60" s="63" t="s">
        <v>49</v>
      </c>
      <c r="AN60" s="41"/>
      <c r="AO60" s="41"/>
      <c r="AP60" s="39"/>
      <c r="AQ60" s="39"/>
      <c r="AR60" s="43"/>
      <c r="BG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50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51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G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48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49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48</v>
      </c>
      <c r="AI75" s="41"/>
      <c r="AJ75" s="41"/>
      <c r="AK75" s="41"/>
      <c r="AL75" s="41"/>
      <c r="AM75" s="63" t="s">
        <v>49</v>
      </c>
      <c r="AN75" s="41"/>
      <c r="AO75" s="41"/>
      <c r="AP75" s="39"/>
      <c r="AQ75" s="39"/>
      <c r="AR75" s="43"/>
      <c r="BG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G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G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G81" s="37"/>
    </row>
    <row r="82" s="2" customFormat="1" ht="24.96" customHeight="1">
      <c r="A82" s="37"/>
      <c r="B82" s="38"/>
      <c r="C82" s="22" t="s">
        <v>52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G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G83" s="37"/>
    </row>
    <row r="84" s="4" customFormat="1" ht="12" customHeight="1">
      <c r="A84" s="4"/>
      <c r="B84" s="69"/>
      <c r="C84" s="31" t="s">
        <v>14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2023008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G84" s="4"/>
    </row>
    <row r="85" s="5" customFormat="1" ht="36.96" customHeight="1">
      <c r="A85" s="5"/>
      <c r="B85" s="72"/>
      <c r="C85" s="73" t="s">
        <v>17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Oprava a nátěr fasády ZŠ Louka u Litvínova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G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G86" s="37"/>
    </row>
    <row r="87" s="2" customFormat="1" ht="12" customHeight="1">
      <c r="A87" s="37"/>
      <c r="B87" s="38"/>
      <c r="C87" s="31" t="s">
        <v>21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 xml:space="preserve"> 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23</v>
      </c>
      <c r="AJ87" s="39"/>
      <c r="AK87" s="39"/>
      <c r="AL87" s="39"/>
      <c r="AM87" s="78" t="str">
        <f>IF(AN8= "","",AN8)</f>
        <v>21. 3. 2023</v>
      </c>
      <c r="AN87" s="78"/>
      <c r="AO87" s="39"/>
      <c r="AP87" s="39"/>
      <c r="AQ87" s="39"/>
      <c r="AR87" s="43"/>
      <c r="BG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G88" s="37"/>
    </row>
    <row r="89" s="2" customFormat="1" ht="14.83636" customHeight="1">
      <c r="A89" s="37"/>
      <c r="B89" s="38"/>
      <c r="C89" s="31" t="s">
        <v>25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53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3"/>
      <c r="BG89" s="37"/>
    </row>
    <row r="90" s="2" customFormat="1" ht="14.83636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31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6"/>
      <c r="BE90" s="86"/>
      <c r="BF90" s="87"/>
      <c r="BG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1"/>
      <c r="BG91" s="37"/>
    </row>
    <row r="92" s="2" customFormat="1" ht="29.28" customHeight="1">
      <c r="A92" s="37"/>
      <c r="B92" s="38"/>
      <c r="C92" s="92" t="s">
        <v>54</v>
      </c>
      <c r="D92" s="93"/>
      <c r="E92" s="93"/>
      <c r="F92" s="93"/>
      <c r="G92" s="93"/>
      <c r="H92" s="94"/>
      <c r="I92" s="95" t="s">
        <v>55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56</v>
      </c>
      <c r="AH92" s="93"/>
      <c r="AI92" s="93"/>
      <c r="AJ92" s="93"/>
      <c r="AK92" s="93"/>
      <c r="AL92" s="93"/>
      <c r="AM92" s="93"/>
      <c r="AN92" s="95" t="s">
        <v>57</v>
      </c>
      <c r="AO92" s="93"/>
      <c r="AP92" s="97"/>
      <c r="AQ92" s="98" t="s">
        <v>58</v>
      </c>
      <c r="AR92" s="43"/>
      <c r="AS92" s="99" t="s">
        <v>59</v>
      </c>
      <c r="AT92" s="100" t="s">
        <v>60</v>
      </c>
      <c r="AU92" s="100" t="s">
        <v>61</v>
      </c>
      <c r="AV92" s="100" t="s">
        <v>62</v>
      </c>
      <c r="AW92" s="100" t="s">
        <v>63</v>
      </c>
      <c r="AX92" s="100" t="s">
        <v>64</v>
      </c>
      <c r="AY92" s="100" t="s">
        <v>65</v>
      </c>
      <c r="AZ92" s="100" t="s">
        <v>66</v>
      </c>
      <c r="BA92" s="100" t="s">
        <v>67</v>
      </c>
      <c r="BB92" s="100" t="s">
        <v>68</v>
      </c>
      <c r="BC92" s="100" t="s">
        <v>69</v>
      </c>
      <c r="BD92" s="100" t="s">
        <v>70</v>
      </c>
      <c r="BE92" s="100" t="s">
        <v>71</v>
      </c>
      <c r="BF92" s="101" t="s">
        <v>72</v>
      </c>
      <c r="BG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4"/>
      <c r="BG93" s="37"/>
    </row>
    <row r="94" s="6" customFormat="1" ht="32.4" customHeight="1">
      <c r="A94" s="6"/>
      <c r="B94" s="105"/>
      <c r="C94" s="106" t="s">
        <v>73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SUM(AG94,AV94)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ROUND(AT95,2)</f>
        <v>0</v>
      </c>
      <c r="AU94" s="114">
        <f>ROUND(AU95,2)</f>
        <v>0</v>
      </c>
      <c r="AV94" s="114">
        <f>ROUND(SUM(AX94:AY94),2)</f>
        <v>0</v>
      </c>
      <c r="AW94" s="115">
        <f>ROUND(AW95,5)</f>
        <v>0</v>
      </c>
      <c r="AX94" s="114">
        <f>ROUND(BB94*L29,2)</f>
        <v>0</v>
      </c>
      <c r="AY94" s="114">
        <f>ROUND(BC94*L30,2)</f>
        <v>0</v>
      </c>
      <c r="AZ94" s="114">
        <f>ROUND(BD94*L29,2)</f>
        <v>0</v>
      </c>
      <c r="BA94" s="114">
        <f>ROUND(BE94*L30,2)</f>
        <v>0</v>
      </c>
      <c r="BB94" s="114">
        <f>ROUND(BB95,2)</f>
        <v>0</v>
      </c>
      <c r="BC94" s="114">
        <f>ROUND(BC95,2)</f>
        <v>0</v>
      </c>
      <c r="BD94" s="114">
        <f>ROUND(BD95,2)</f>
        <v>0</v>
      </c>
      <c r="BE94" s="114">
        <f>ROUND(BE95,2)</f>
        <v>0</v>
      </c>
      <c r="BF94" s="116">
        <f>ROUND(BF95,2)</f>
        <v>0</v>
      </c>
      <c r="BG94" s="6"/>
      <c r="BS94" s="117" t="s">
        <v>74</v>
      </c>
      <c r="BT94" s="117" t="s">
        <v>75</v>
      </c>
      <c r="BV94" s="117" t="s">
        <v>76</v>
      </c>
      <c r="BW94" s="117" t="s">
        <v>6</v>
      </c>
      <c r="BX94" s="117" t="s">
        <v>77</v>
      </c>
      <c r="CL94" s="117" t="s">
        <v>1</v>
      </c>
    </row>
    <row r="95" s="7" customFormat="1" ht="26.18182" customHeight="1">
      <c r="A95" s="118" t="s">
        <v>78</v>
      </c>
      <c r="B95" s="119"/>
      <c r="C95" s="120"/>
      <c r="D95" s="121" t="s">
        <v>15</v>
      </c>
      <c r="E95" s="121"/>
      <c r="F95" s="121"/>
      <c r="G95" s="121"/>
      <c r="H95" s="121"/>
      <c r="I95" s="122"/>
      <c r="J95" s="121" t="s">
        <v>18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'2023008 - Oprava a nátěr ...'!K30</f>
        <v>0</v>
      </c>
      <c r="AH95" s="122"/>
      <c r="AI95" s="122"/>
      <c r="AJ95" s="122"/>
      <c r="AK95" s="122"/>
      <c r="AL95" s="122"/>
      <c r="AM95" s="122"/>
      <c r="AN95" s="123">
        <f>SUM(AG95,AV95)</f>
        <v>0</v>
      </c>
      <c r="AO95" s="122"/>
      <c r="AP95" s="122"/>
      <c r="AQ95" s="124" t="s">
        <v>79</v>
      </c>
      <c r="AR95" s="125"/>
      <c r="AS95" s="126">
        <f>'2023008 - Oprava a nátěr ...'!K28</f>
        <v>0</v>
      </c>
      <c r="AT95" s="127">
        <f>'2023008 - Oprava a nátěr ...'!K29</f>
        <v>0</v>
      </c>
      <c r="AU95" s="127">
        <v>0</v>
      </c>
      <c r="AV95" s="127">
        <f>ROUND(SUM(AX95:AY95),2)</f>
        <v>0</v>
      </c>
      <c r="AW95" s="128">
        <f>'2023008 - Oprava a nátěr ...'!T118</f>
        <v>0</v>
      </c>
      <c r="AX95" s="127">
        <f>'2023008 - Oprava a nátěr ...'!K33</f>
        <v>0</v>
      </c>
      <c r="AY95" s="127">
        <f>'2023008 - Oprava a nátěr ...'!K34</f>
        <v>0</v>
      </c>
      <c r="AZ95" s="127">
        <f>'2023008 - Oprava a nátěr ...'!K35</f>
        <v>0</v>
      </c>
      <c r="BA95" s="127">
        <f>'2023008 - Oprava a nátěr ...'!K36</f>
        <v>0</v>
      </c>
      <c r="BB95" s="127">
        <f>'2023008 - Oprava a nátěr ...'!F33</f>
        <v>0</v>
      </c>
      <c r="BC95" s="127">
        <f>'2023008 - Oprava a nátěr ...'!F34</f>
        <v>0</v>
      </c>
      <c r="BD95" s="127">
        <f>'2023008 - Oprava a nátěr ...'!F35</f>
        <v>0</v>
      </c>
      <c r="BE95" s="127">
        <f>'2023008 - Oprava a nátěr ...'!F36</f>
        <v>0</v>
      </c>
      <c r="BF95" s="129">
        <f>'2023008 - Oprava a nátěr ...'!F37</f>
        <v>0</v>
      </c>
      <c r="BG95" s="7"/>
      <c r="BT95" s="130" t="s">
        <v>80</v>
      </c>
      <c r="BU95" s="130" t="s">
        <v>81</v>
      </c>
      <c r="BV95" s="130" t="s">
        <v>76</v>
      </c>
      <c r="BW95" s="130" t="s">
        <v>6</v>
      </c>
      <c r="BX95" s="130" t="s">
        <v>77</v>
      </c>
      <c r="CL95" s="130" t="s">
        <v>1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</row>
  </sheetData>
  <sheetProtection sheet="1" formatColumns="0" formatRows="0" objects="1" scenarios="1" spinCount="100000" saltValue="ISfMyeivUJV9ZlCQehUzS7dcvh3tkANE5voBlVJC/fNvd0Ua86FA7hbmDROqQg3NWBXG/gL0zyPyeERuU+kY1Q==" hashValue="3yJQGJbWsiAGy6Mx83PzLDISTyIQyoeqVD4v3FGfSn06gGjwMDZJLFFWQDkLb69xAf2Uw66S6hCNCyj0+R4Rmw==" algorithmName="SHA-512" password="CC35"/>
  <mergeCells count="42">
    <mergeCell ref="BG5:BG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G2"/>
  </mergeCells>
  <hyperlinks>
    <hyperlink ref="A95" location="'2023008 - Oprava a nátěr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140625" style="1" customWidth="1"/>
    <col min="2" max="2" width="1.148438" style="1" customWidth="1"/>
    <col min="3" max="3" width="4.140625" style="1" customWidth="1"/>
    <col min="4" max="4" width="4.292969" style="1" customWidth="1"/>
    <col min="5" max="5" width="16.86328" style="1" customWidth="1"/>
    <col min="6" max="6" width="49.86328" style="1" customWidth="1"/>
    <col min="7" max="7" width="7.292969" style="1" customWidth="1"/>
    <col min="8" max="8" width="13.71094" style="1" customWidth="1"/>
    <col min="9" max="9" width="15.43359" style="1" customWidth="1"/>
    <col min="10" max="10" width="21.86328" style="1" customWidth="1"/>
    <col min="11" max="11" width="21.86328" style="1" customWidth="1"/>
    <col min="12" max="12" width="15.14063" style="1" hidden="1" customWidth="1"/>
    <col min="13" max="13" width="9.140625" style="1" customWidth="1"/>
    <col min="14" max="14" width="10.57422" style="1" hidden="1" customWidth="1"/>
    <col min="15" max="15" width="9.140625" style="1" hidden="1"/>
    <col min="16" max="16" width="13.86328" style="1" hidden="1" customWidth="1"/>
    <col min="17" max="17" width="13.86328" style="1" hidden="1" customWidth="1"/>
    <col min="18" max="18" width="13.86328" style="1" hidden="1" customWidth="1"/>
    <col min="19" max="19" width="13.86328" style="1" hidden="1" customWidth="1"/>
    <col min="20" max="20" width="13.86328" style="1" hidden="1" customWidth="1"/>
    <col min="21" max="21" width="13.86328" style="1" hidden="1" customWidth="1"/>
    <col min="22" max="22" width="13.86328" style="1" hidden="1" customWidth="1"/>
    <col min="23" max="23" width="13.86328" style="1" hidden="1" customWidth="1"/>
    <col min="24" max="24" width="13.86328" style="1" hidden="1" customWidth="1"/>
    <col min="25" max="25" width="12.14063" style="1" hidden="1" customWidth="1"/>
    <col min="26" max="26" width="16.00391" style="1" customWidth="1"/>
    <col min="27" max="27" width="12.14063" style="1" customWidth="1"/>
    <col min="28" max="28" width="14.71094" style="1" customWidth="1"/>
    <col min="29" max="29" width="10.86328" style="1" customWidth="1"/>
    <col min="30" max="30" width="14.71094" style="1" customWidth="1"/>
    <col min="31" max="31" width="16.00391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T2" s="16" t="s">
        <v>6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9"/>
      <c r="AT3" s="16" t="s">
        <v>82</v>
      </c>
    </row>
    <row r="4" s="1" customFormat="1" ht="24.96" customHeight="1">
      <c r="B4" s="19"/>
      <c r="D4" s="133" t="s">
        <v>83</v>
      </c>
      <c r="M4" s="19"/>
      <c r="N4" s="134" t="s">
        <v>11</v>
      </c>
      <c r="AT4" s="16" t="s">
        <v>4</v>
      </c>
    </row>
    <row r="5" s="1" customFormat="1" ht="6.96" customHeight="1">
      <c r="B5" s="19"/>
      <c r="M5" s="19"/>
    </row>
    <row r="6" s="2" customFormat="1" ht="12" customHeight="1">
      <c r="A6" s="37"/>
      <c r="B6" s="43"/>
      <c r="C6" s="37"/>
      <c r="D6" s="135" t="s">
        <v>17</v>
      </c>
      <c r="E6" s="37"/>
      <c r="F6" s="37"/>
      <c r="G6" s="37"/>
      <c r="H6" s="37"/>
      <c r="I6" s="37"/>
      <c r="J6" s="37"/>
      <c r="K6" s="37"/>
      <c r="L6" s="37"/>
      <c r="M6" s="62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5.70909" customHeight="1">
      <c r="A7" s="37"/>
      <c r="B7" s="43"/>
      <c r="C7" s="37"/>
      <c r="D7" s="37"/>
      <c r="E7" s="136" t="s">
        <v>18</v>
      </c>
      <c r="F7" s="37"/>
      <c r="G7" s="37"/>
      <c r="H7" s="37"/>
      <c r="I7" s="37"/>
      <c r="J7" s="37"/>
      <c r="K7" s="37"/>
      <c r="L7" s="37"/>
      <c r="M7" s="62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43"/>
      <c r="C8" s="37"/>
      <c r="D8" s="37"/>
      <c r="E8" s="37"/>
      <c r="F8" s="37"/>
      <c r="G8" s="37"/>
      <c r="H8" s="37"/>
      <c r="I8" s="37"/>
      <c r="J8" s="37"/>
      <c r="K8" s="37"/>
      <c r="L8" s="37"/>
      <c r="M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43"/>
      <c r="C9" s="37"/>
      <c r="D9" s="135" t="s">
        <v>19</v>
      </c>
      <c r="E9" s="37"/>
      <c r="F9" s="137" t="s">
        <v>1</v>
      </c>
      <c r="G9" s="37"/>
      <c r="H9" s="37"/>
      <c r="I9" s="135" t="s">
        <v>20</v>
      </c>
      <c r="J9" s="137" t="s">
        <v>1</v>
      </c>
      <c r="K9" s="37"/>
      <c r="L9" s="37"/>
      <c r="M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35" t="s">
        <v>21</v>
      </c>
      <c r="E10" s="37"/>
      <c r="F10" s="137" t="s">
        <v>22</v>
      </c>
      <c r="G10" s="37"/>
      <c r="H10" s="37"/>
      <c r="I10" s="135" t="s">
        <v>23</v>
      </c>
      <c r="J10" s="138" t="str">
        <f>'Rekapitulace stavby'!AN8</f>
        <v>21. 3. 2023</v>
      </c>
      <c r="K10" s="37"/>
      <c r="L10" s="37"/>
      <c r="M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5" t="s">
        <v>25</v>
      </c>
      <c r="E12" s="37"/>
      <c r="F12" s="37"/>
      <c r="G12" s="37"/>
      <c r="H12" s="37"/>
      <c r="I12" s="135" t="s">
        <v>26</v>
      </c>
      <c r="J12" s="137" t="str">
        <f>IF('Rekapitulace stavby'!AN10="","",'Rekapitulace stavby'!AN10)</f>
        <v/>
      </c>
      <c r="K12" s="37"/>
      <c r="L12" s="37"/>
      <c r="M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43"/>
      <c r="C13" s="37"/>
      <c r="D13" s="37"/>
      <c r="E13" s="137" t="str">
        <f>IF('Rekapitulace stavby'!E11="","",'Rekapitulace stavby'!E11)</f>
        <v xml:space="preserve"> </v>
      </c>
      <c r="F13" s="37"/>
      <c r="G13" s="37"/>
      <c r="H13" s="37"/>
      <c r="I13" s="135" t="s">
        <v>27</v>
      </c>
      <c r="J13" s="137" t="str">
        <f>IF('Rekapitulace stavby'!AN11="","",'Rekapitulace stavby'!AN11)</f>
        <v/>
      </c>
      <c r="K13" s="37"/>
      <c r="L13" s="37"/>
      <c r="M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43"/>
      <c r="C15" s="37"/>
      <c r="D15" s="135" t="s">
        <v>28</v>
      </c>
      <c r="E15" s="37"/>
      <c r="F15" s="37"/>
      <c r="G15" s="37"/>
      <c r="H15" s="37"/>
      <c r="I15" s="135" t="s">
        <v>26</v>
      </c>
      <c r="J15" s="32" t="str">
        <f>'Rekapitulace stavby'!AN13</f>
        <v>Vyplň údaj</v>
      </c>
      <c r="K15" s="37"/>
      <c r="L15" s="37"/>
      <c r="M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43"/>
      <c r="C16" s="37"/>
      <c r="D16" s="37"/>
      <c r="E16" s="32" t="str">
        <f>'Rekapitulace stavby'!E14</f>
        <v>Vyplň údaj</v>
      </c>
      <c r="F16" s="137"/>
      <c r="G16" s="137"/>
      <c r="H16" s="137"/>
      <c r="I16" s="135" t="s">
        <v>27</v>
      </c>
      <c r="J16" s="32" t="str">
        <f>'Rekapitulace stavby'!AN14</f>
        <v>Vyplň údaj</v>
      </c>
      <c r="K16" s="37"/>
      <c r="L16" s="37"/>
      <c r="M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43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43"/>
      <c r="C18" s="37"/>
      <c r="D18" s="135" t="s">
        <v>30</v>
      </c>
      <c r="E18" s="37"/>
      <c r="F18" s="37"/>
      <c r="G18" s="37"/>
      <c r="H18" s="37"/>
      <c r="I18" s="135" t="s">
        <v>26</v>
      </c>
      <c r="J18" s="137" t="str">
        <f>IF('Rekapitulace stavby'!AN16="","",'Rekapitulace stavby'!AN16)</f>
        <v/>
      </c>
      <c r="K18" s="37"/>
      <c r="L18" s="37"/>
      <c r="M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43"/>
      <c r="C19" s="37"/>
      <c r="D19" s="37"/>
      <c r="E19" s="137" t="str">
        <f>IF('Rekapitulace stavby'!E17="","",'Rekapitulace stavby'!E17)</f>
        <v xml:space="preserve"> </v>
      </c>
      <c r="F19" s="37"/>
      <c r="G19" s="37"/>
      <c r="H19" s="37"/>
      <c r="I19" s="135" t="s">
        <v>27</v>
      </c>
      <c r="J19" s="137" t="str">
        <f>IF('Rekapitulace stavby'!AN17="","",'Rekapitulace stavby'!AN17)</f>
        <v/>
      </c>
      <c r="K19" s="37"/>
      <c r="L19" s="37"/>
      <c r="M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43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43"/>
      <c r="C21" s="37"/>
      <c r="D21" s="135" t="s">
        <v>31</v>
      </c>
      <c r="E21" s="37"/>
      <c r="F21" s="37"/>
      <c r="G21" s="37"/>
      <c r="H21" s="37"/>
      <c r="I21" s="135" t="s">
        <v>26</v>
      </c>
      <c r="J21" s="137" t="str">
        <f>IF('Rekapitulace stavby'!AN19="","",'Rekapitulace stavby'!AN19)</f>
        <v/>
      </c>
      <c r="K21" s="37"/>
      <c r="L21" s="37"/>
      <c r="M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43"/>
      <c r="C22" s="37"/>
      <c r="D22" s="37"/>
      <c r="E22" s="137" t="str">
        <f>IF('Rekapitulace stavby'!E20="","",'Rekapitulace stavby'!E20)</f>
        <v xml:space="preserve"> </v>
      </c>
      <c r="F22" s="37"/>
      <c r="G22" s="37"/>
      <c r="H22" s="37"/>
      <c r="I22" s="135" t="s">
        <v>27</v>
      </c>
      <c r="J22" s="137" t="str">
        <f>IF('Rekapitulace stavby'!AN20="","",'Rekapitulace stavby'!AN20)</f>
        <v/>
      </c>
      <c r="K22" s="37"/>
      <c r="L22" s="37"/>
      <c r="M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43"/>
      <c r="C24" s="37"/>
      <c r="D24" s="135" t="s">
        <v>32</v>
      </c>
      <c r="E24" s="37"/>
      <c r="F24" s="37"/>
      <c r="G24" s="37"/>
      <c r="H24" s="37"/>
      <c r="I24" s="37"/>
      <c r="J24" s="37"/>
      <c r="K24" s="37"/>
      <c r="L24" s="37"/>
      <c r="M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5.70909" customHeight="1">
      <c r="A25" s="139"/>
      <c r="B25" s="140"/>
      <c r="C25" s="139"/>
      <c r="D25" s="139"/>
      <c r="E25" s="141" t="s">
        <v>1</v>
      </c>
      <c r="F25" s="141"/>
      <c r="G25" s="141"/>
      <c r="H25" s="141"/>
      <c r="I25" s="139"/>
      <c r="J25" s="139"/>
      <c r="K25" s="139"/>
      <c r="L25" s="139"/>
      <c r="M25" s="142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</row>
    <row r="26" s="2" customFormat="1" ht="6.96" customHeight="1">
      <c r="A26" s="37"/>
      <c r="B26" s="43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143"/>
      <c r="E27" s="143"/>
      <c r="F27" s="143"/>
      <c r="G27" s="143"/>
      <c r="H27" s="143"/>
      <c r="I27" s="143"/>
      <c r="J27" s="143"/>
      <c r="K27" s="143"/>
      <c r="L27" s="143"/>
      <c r="M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>
      <c r="A28" s="37"/>
      <c r="B28" s="43"/>
      <c r="C28" s="37"/>
      <c r="D28" s="37"/>
      <c r="E28" s="135" t="s">
        <v>84</v>
      </c>
      <c r="F28" s="37"/>
      <c r="G28" s="37"/>
      <c r="H28" s="37"/>
      <c r="I28" s="37"/>
      <c r="J28" s="37"/>
      <c r="K28" s="144">
        <f>I94</f>
        <v>0</v>
      </c>
      <c r="L28" s="37"/>
      <c r="M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>
      <c r="A29" s="37"/>
      <c r="B29" s="43"/>
      <c r="C29" s="37"/>
      <c r="D29" s="37"/>
      <c r="E29" s="135" t="s">
        <v>85</v>
      </c>
      <c r="F29" s="37"/>
      <c r="G29" s="37"/>
      <c r="H29" s="37"/>
      <c r="I29" s="37"/>
      <c r="J29" s="37"/>
      <c r="K29" s="144">
        <f>J94</f>
        <v>0</v>
      </c>
      <c r="L29" s="37"/>
      <c r="M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5" t="s">
        <v>33</v>
      </c>
      <c r="E30" s="37"/>
      <c r="F30" s="37"/>
      <c r="G30" s="37"/>
      <c r="H30" s="37"/>
      <c r="I30" s="37"/>
      <c r="J30" s="37"/>
      <c r="K30" s="146">
        <f>ROUND(K118, 2)</f>
        <v>0</v>
      </c>
      <c r="L30" s="37"/>
      <c r="M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3"/>
      <c r="E31" s="143"/>
      <c r="F31" s="143"/>
      <c r="G31" s="143"/>
      <c r="H31" s="143"/>
      <c r="I31" s="143"/>
      <c r="J31" s="143"/>
      <c r="K31" s="143"/>
      <c r="L31" s="143"/>
      <c r="M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7" t="s">
        <v>35</v>
      </c>
      <c r="G32" s="37"/>
      <c r="H32" s="37"/>
      <c r="I32" s="147" t="s">
        <v>34</v>
      </c>
      <c r="J32" s="37"/>
      <c r="K32" s="147" t="s">
        <v>36</v>
      </c>
      <c r="L32" s="37"/>
      <c r="M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8" t="s">
        <v>37</v>
      </c>
      <c r="E33" s="135" t="s">
        <v>38</v>
      </c>
      <c r="F33" s="144">
        <f>ROUND((SUM(BE118:BE186)),  2)</f>
        <v>0</v>
      </c>
      <c r="G33" s="37"/>
      <c r="H33" s="37"/>
      <c r="I33" s="149">
        <v>0.20999999999999999</v>
      </c>
      <c r="J33" s="37"/>
      <c r="K33" s="144">
        <f>ROUND(((SUM(BE118:BE186))*I33),  2)</f>
        <v>0</v>
      </c>
      <c r="L33" s="37"/>
      <c r="M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5" t="s">
        <v>39</v>
      </c>
      <c r="F34" s="144">
        <f>ROUND((SUM(BF118:BF186)),  2)</f>
        <v>0</v>
      </c>
      <c r="G34" s="37"/>
      <c r="H34" s="37"/>
      <c r="I34" s="149">
        <v>0.14999999999999999</v>
      </c>
      <c r="J34" s="37"/>
      <c r="K34" s="144">
        <f>ROUND(((SUM(BF118:BF186))*I34),  2)</f>
        <v>0</v>
      </c>
      <c r="L34" s="37"/>
      <c r="M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5" t="s">
        <v>40</v>
      </c>
      <c r="F35" s="144">
        <f>ROUND((SUM(BG118:BG186)),  2)</f>
        <v>0</v>
      </c>
      <c r="G35" s="37"/>
      <c r="H35" s="37"/>
      <c r="I35" s="149">
        <v>0.20999999999999999</v>
      </c>
      <c r="J35" s="37"/>
      <c r="K35" s="144">
        <f>0</f>
        <v>0</v>
      </c>
      <c r="L35" s="37"/>
      <c r="M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5" t="s">
        <v>41</v>
      </c>
      <c r="F36" s="144">
        <f>ROUND((SUM(BH118:BH186)),  2)</f>
        <v>0</v>
      </c>
      <c r="G36" s="37"/>
      <c r="H36" s="37"/>
      <c r="I36" s="149">
        <v>0.14999999999999999</v>
      </c>
      <c r="J36" s="37"/>
      <c r="K36" s="144">
        <f>0</f>
        <v>0</v>
      </c>
      <c r="L36" s="37"/>
      <c r="M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5" t="s">
        <v>42</v>
      </c>
      <c r="F37" s="144">
        <f>ROUND((SUM(BI118:BI186)),  2)</f>
        <v>0</v>
      </c>
      <c r="G37" s="37"/>
      <c r="H37" s="37"/>
      <c r="I37" s="149">
        <v>0</v>
      </c>
      <c r="J37" s="37"/>
      <c r="K37" s="144">
        <f>0</f>
        <v>0</v>
      </c>
      <c r="L37" s="37"/>
      <c r="M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0"/>
      <c r="D39" s="151" t="s">
        <v>43</v>
      </c>
      <c r="E39" s="152"/>
      <c r="F39" s="152"/>
      <c r="G39" s="153" t="s">
        <v>44</v>
      </c>
      <c r="H39" s="154" t="s">
        <v>45</v>
      </c>
      <c r="I39" s="152"/>
      <c r="J39" s="152"/>
      <c r="K39" s="155">
        <f>SUM(K30:K37)</f>
        <v>0</v>
      </c>
      <c r="L39" s="156"/>
      <c r="M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M41" s="19"/>
    </row>
    <row r="42" s="1" customFormat="1" ht="14.4" customHeight="1">
      <c r="B42" s="19"/>
      <c r="M42" s="19"/>
    </row>
    <row r="43" s="1" customFormat="1" ht="14.4" customHeight="1">
      <c r="B43" s="19"/>
      <c r="M43" s="19"/>
    </row>
    <row r="44" s="1" customFormat="1" ht="14.4" customHeight="1">
      <c r="B44" s="19"/>
      <c r="M44" s="19"/>
    </row>
    <row r="45" s="1" customFormat="1" ht="14.4" customHeight="1">
      <c r="B45" s="19"/>
      <c r="M45" s="19"/>
    </row>
    <row r="46" s="1" customFormat="1" ht="14.4" customHeight="1">
      <c r="B46" s="19"/>
      <c r="M46" s="19"/>
    </row>
    <row r="47" s="1" customFormat="1" ht="14.4" customHeight="1">
      <c r="B47" s="19"/>
      <c r="M47" s="19"/>
    </row>
    <row r="48" s="1" customFormat="1" ht="14.4" customHeight="1">
      <c r="B48" s="19"/>
      <c r="M48" s="19"/>
    </row>
    <row r="49" s="1" customFormat="1" ht="14.4" customHeight="1">
      <c r="B49" s="19"/>
      <c r="M49" s="19"/>
    </row>
    <row r="50" s="2" customFormat="1" ht="14.4" customHeight="1">
      <c r="B50" s="62"/>
      <c r="D50" s="157" t="s">
        <v>46</v>
      </c>
      <c r="E50" s="158"/>
      <c r="F50" s="158"/>
      <c r="G50" s="157" t="s">
        <v>47</v>
      </c>
      <c r="H50" s="158"/>
      <c r="I50" s="158"/>
      <c r="J50" s="158"/>
      <c r="K50" s="158"/>
      <c r="L50" s="158"/>
      <c r="M50" s="62"/>
    </row>
    <row r="51">
      <c r="B51" s="19"/>
      <c r="M51" s="19"/>
    </row>
    <row r="52">
      <c r="B52" s="19"/>
      <c r="M52" s="19"/>
    </row>
    <row r="53">
      <c r="B53" s="19"/>
      <c r="M53" s="19"/>
    </row>
    <row r="54">
      <c r="B54" s="19"/>
      <c r="M54" s="19"/>
    </row>
    <row r="55">
      <c r="B55" s="19"/>
      <c r="M55" s="19"/>
    </row>
    <row r="56">
      <c r="B56" s="19"/>
      <c r="M56" s="19"/>
    </row>
    <row r="57">
      <c r="B57" s="19"/>
      <c r="M57" s="19"/>
    </row>
    <row r="58">
      <c r="B58" s="19"/>
      <c r="M58" s="19"/>
    </row>
    <row r="59">
      <c r="B59" s="19"/>
      <c r="M59" s="19"/>
    </row>
    <row r="60">
      <c r="B60" s="19"/>
      <c r="M60" s="19"/>
    </row>
    <row r="61" s="2" customFormat="1">
      <c r="A61" s="37"/>
      <c r="B61" s="43"/>
      <c r="C61" s="37"/>
      <c r="D61" s="159" t="s">
        <v>48</v>
      </c>
      <c r="E61" s="160"/>
      <c r="F61" s="161" t="s">
        <v>49</v>
      </c>
      <c r="G61" s="159" t="s">
        <v>48</v>
      </c>
      <c r="H61" s="160"/>
      <c r="I61" s="160"/>
      <c r="J61" s="162" t="s">
        <v>49</v>
      </c>
      <c r="K61" s="160"/>
      <c r="L61" s="160"/>
      <c r="M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M62" s="19"/>
    </row>
    <row r="63">
      <c r="B63" s="19"/>
      <c r="M63" s="19"/>
    </row>
    <row r="64">
      <c r="B64" s="19"/>
      <c r="M64" s="19"/>
    </row>
    <row r="65" s="2" customFormat="1">
      <c r="A65" s="37"/>
      <c r="B65" s="43"/>
      <c r="C65" s="37"/>
      <c r="D65" s="157" t="s">
        <v>50</v>
      </c>
      <c r="E65" s="163"/>
      <c r="F65" s="163"/>
      <c r="G65" s="157" t="s">
        <v>51</v>
      </c>
      <c r="H65" s="163"/>
      <c r="I65" s="163"/>
      <c r="J65" s="163"/>
      <c r="K65" s="163"/>
      <c r="L65" s="163"/>
      <c r="M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M66" s="19"/>
    </row>
    <row r="67">
      <c r="B67" s="19"/>
      <c r="M67" s="19"/>
    </row>
    <row r="68">
      <c r="B68" s="19"/>
      <c r="M68" s="19"/>
    </row>
    <row r="69">
      <c r="B69" s="19"/>
      <c r="M69" s="19"/>
    </row>
    <row r="70">
      <c r="B70" s="19"/>
      <c r="M70" s="19"/>
    </row>
    <row r="71">
      <c r="B71" s="19"/>
      <c r="M71" s="19"/>
    </row>
    <row r="72">
      <c r="B72" s="19"/>
      <c r="M72" s="19"/>
    </row>
    <row r="73">
      <c r="B73" s="19"/>
      <c r="M73" s="19"/>
    </row>
    <row r="74">
      <c r="B74" s="19"/>
      <c r="M74" s="19"/>
    </row>
    <row r="75">
      <c r="B75" s="19"/>
      <c r="M75" s="19"/>
    </row>
    <row r="76" s="2" customFormat="1">
      <c r="A76" s="37"/>
      <c r="B76" s="43"/>
      <c r="C76" s="37"/>
      <c r="D76" s="159" t="s">
        <v>48</v>
      </c>
      <c r="E76" s="160"/>
      <c r="F76" s="161" t="s">
        <v>49</v>
      </c>
      <c r="G76" s="159" t="s">
        <v>48</v>
      </c>
      <c r="H76" s="160"/>
      <c r="I76" s="160"/>
      <c r="J76" s="162" t="s">
        <v>49</v>
      </c>
      <c r="K76" s="160"/>
      <c r="L76" s="160"/>
      <c r="M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4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66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86</v>
      </c>
      <c r="D82" s="39"/>
      <c r="E82" s="39"/>
      <c r="F82" s="39"/>
      <c r="G82" s="39"/>
      <c r="H82" s="39"/>
      <c r="I82" s="39"/>
      <c r="J82" s="39"/>
      <c r="K82" s="39"/>
      <c r="L82" s="39"/>
      <c r="M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17</v>
      </c>
      <c r="D84" s="39"/>
      <c r="E84" s="39"/>
      <c r="F84" s="39"/>
      <c r="G84" s="39"/>
      <c r="H84" s="39"/>
      <c r="I84" s="39"/>
      <c r="J84" s="39"/>
      <c r="K84" s="39"/>
      <c r="L84" s="39"/>
      <c r="M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5.70909" customHeight="1">
      <c r="A85" s="37"/>
      <c r="B85" s="38"/>
      <c r="C85" s="39"/>
      <c r="D85" s="39"/>
      <c r="E85" s="75" t="str">
        <f>E7</f>
        <v>Oprava a nátěr fasády ZŠ Louka u Litvínova</v>
      </c>
      <c r="F85" s="39"/>
      <c r="G85" s="39"/>
      <c r="H85" s="39"/>
      <c r="I85" s="39"/>
      <c r="J85" s="39"/>
      <c r="K85" s="39"/>
      <c r="L85" s="39"/>
      <c r="M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21</v>
      </c>
      <c r="D87" s="39"/>
      <c r="E87" s="39"/>
      <c r="F87" s="26" t="str">
        <f>F10</f>
        <v xml:space="preserve"> </v>
      </c>
      <c r="G87" s="39"/>
      <c r="H87" s="39"/>
      <c r="I87" s="31" t="s">
        <v>23</v>
      </c>
      <c r="J87" s="78" t="str">
        <f>IF(J10="","",J10)</f>
        <v>21. 3. 2023</v>
      </c>
      <c r="K87" s="39"/>
      <c r="L87" s="39"/>
      <c r="M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4.83636" customHeight="1">
      <c r="A89" s="37"/>
      <c r="B89" s="38"/>
      <c r="C89" s="31" t="s">
        <v>25</v>
      </c>
      <c r="D89" s="39"/>
      <c r="E89" s="39"/>
      <c r="F89" s="26" t="str">
        <f>E13</f>
        <v xml:space="preserve"> </v>
      </c>
      <c r="G89" s="39"/>
      <c r="H89" s="39"/>
      <c r="I89" s="31" t="s">
        <v>30</v>
      </c>
      <c r="J89" s="35" t="str">
        <f>E19</f>
        <v xml:space="preserve"> </v>
      </c>
      <c r="K89" s="39"/>
      <c r="L89" s="39"/>
      <c r="M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4.83636" customHeight="1">
      <c r="A90" s="37"/>
      <c r="B90" s="38"/>
      <c r="C90" s="31" t="s">
        <v>28</v>
      </c>
      <c r="D90" s="39"/>
      <c r="E90" s="39"/>
      <c r="F90" s="26" t="str">
        <f>IF(E16="","",E16)</f>
        <v>Vyplň údaj</v>
      </c>
      <c r="G90" s="39"/>
      <c r="H90" s="39"/>
      <c r="I90" s="31" t="s">
        <v>31</v>
      </c>
      <c r="J90" s="35" t="str">
        <f>E22</f>
        <v xml:space="preserve"> </v>
      </c>
      <c r="K90" s="39"/>
      <c r="L90" s="39"/>
      <c r="M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68" t="s">
        <v>87</v>
      </c>
      <c r="D92" s="169"/>
      <c r="E92" s="169"/>
      <c r="F92" s="169"/>
      <c r="G92" s="169"/>
      <c r="H92" s="169"/>
      <c r="I92" s="170" t="s">
        <v>88</v>
      </c>
      <c r="J92" s="170" t="s">
        <v>89</v>
      </c>
      <c r="K92" s="170" t="s">
        <v>90</v>
      </c>
      <c r="L92" s="169"/>
      <c r="M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71" t="s">
        <v>91</v>
      </c>
      <c r="D94" s="39"/>
      <c r="E94" s="39"/>
      <c r="F94" s="39"/>
      <c r="G94" s="39"/>
      <c r="H94" s="39"/>
      <c r="I94" s="109">
        <f>Q118</f>
        <v>0</v>
      </c>
      <c r="J94" s="109">
        <f>R118</f>
        <v>0</v>
      </c>
      <c r="K94" s="109">
        <f>K118</f>
        <v>0</v>
      </c>
      <c r="L94" s="39"/>
      <c r="M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6" t="s">
        <v>92</v>
      </c>
    </row>
    <row r="95" s="9" customFormat="1" ht="24.96" customHeight="1">
      <c r="A95" s="9"/>
      <c r="B95" s="172"/>
      <c r="C95" s="173"/>
      <c r="D95" s="174" t="s">
        <v>93</v>
      </c>
      <c r="E95" s="175"/>
      <c r="F95" s="175"/>
      <c r="G95" s="175"/>
      <c r="H95" s="175"/>
      <c r="I95" s="176">
        <f>Q119</f>
        <v>0</v>
      </c>
      <c r="J95" s="176">
        <f>R119</f>
        <v>0</v>
      </c>
      <c r="K95" s="176">
        <f>K119</f>
        <v>0</v>
      </c>
      <c r="L95" s="173"/>
      <c r="M95" s="177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8"/>
      <c r="C96" s="179"/>
      <c r="D96" s="180" t="s">
        <v>94</v>
      </c>
      <c r="E96" s="181"/>
      <c r="F96" s="181"/>
      <c r="G96" s="181"/>
      <c r="H96" s="181"/>
      <c r="I96" s="182">
        <f>Q120</f>
        <v>0</v>
      </c>
      <c r="J96" s="182">
        <f>R120</f>
        <v>0</v>
      </c>
      <c r="K96" s="182">
        <f>K120</f>
        <v>0</v>
      </c>
      <c r="L96" s="179"/>
      <c r="M96" s="183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8"/>
      <c r="C97" s="179"/>
      <c r="D97" s="180" t="s">
        <v>95</v>
      </c>
      <c r="E97" s="181"/>
      <c r="F97" s="181"/>
      <c r="G97" s="181"/>
      <c r="H97" s="181"/>
      <c r="I97" s="182">
        <f>Q132</f>
        <v>0</v>
      </c>
      <c r="J97" s="182">
        <f>R132</f>
        <v>0</v>
      </c>
      <c r="K97" s="182">
        <f>K132</f>
        <v>0</v>
      </c>
      <c r="L97" s="179"/>
      <c r="M97" s="183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8"/>
      <c r="C98" s="179"/>
      <c r="D98" s="180" t="s">
        <v>96</v>
      </c>
      <c r="E98" s="181"/>
      <c r="F98" s="181"/>
      <c r="G98" s="181"/>
      <c r="H98" s="181"/>
      <c r="I98" s="182">
        <f>Q153</f>
        <v>0</v>
      </c>
      <c r="J98" s="182">
        <f>R153</f>
        <v>0</v>
      </c>
      <c r="K98" s="182">
        <f>K153</f>
        <v>0</v>
      </c>
      <c r="L98" s="179"/>
      <c r="M98" s="18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2"/>
      <c r="C99" s="173"/>
      <c r="D99" s="174" t="s">
        <v>97</v>
      </c>
      <c r="E99" s="175"/>
      <c r="F99" s="175"/>
      <c r="G99" s="175"/>
      <c r="H99" s="175"/>
      <c r="I99" s="176">
        <f>Q155</f>
        <v>0</v>
      </c>
      <c r="J99" s="176">
        <f>R155</f>
        <v>0</v>
      </c>
      <c r="K99" s="176">
        <f>K155</f>
        <v>0</v>
      </c>
      <c r="L99" s="173"/>
      <c r="M99" s="177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78"/>
      <c r="C100" s="179"/>
      <c r="D100" s="180" t="s">
        <v>98</v>
      </c>
      <c r="E100" s="181"/>
      <c r="F100" s="181"/>
      <c r="G100" s="181"/>
      <c r="H100" s="181"/>
      <c r="I100" s="182">
        <f>Q156</f>
        <v>0</v>
      </c>
      <c r="J100" s="182">
        <f>R156</f>
        <v>0</v>
      </c>
      <c r="K100" s="182">
        <f>K156</f>
        <v>0</v>
      </c>
      <c r="L100" s="179"/>
      <c r="M100" s="18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7"/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62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2" s="2" customFormat="1" ht="6.96" customHeight="1">
      <c r="A102" s="37"/>
      <c r="B102" s="65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6" s="2" customFormat="1" ht="6.96" customHeight="1">
      <c r="A106" s="37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24.96" customHeight="1">
      <c r="A107" s="37"/>
      <c r="B107" s="38"/>
      <c r="C107" s="22" t="s">
        <v>99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6.96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12" customHeight="1">
      <c r="A109" s="37"/>
      <c r="B109" s="38"/>
      <c r="C109" s="31" t="s">
        <v>17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5.70909" customHeight="1">
      <c r="A110" s="37"/>
      <c r="B110" s="38"/>
      <c r="C110" s="39"/>
      <c r="D110" s="39"/>
      <c r="E110" s="75" t="str">
        <f>E7</f>
        <v>Oprava a nátěr fasády ZŠ Louka u Litvínova</v>
      </c>
      <c r="F110" s="39"/>
      <c r="G110" s="39"/>
      <c r="H110" s="39"/>
      <c r="I110" s="39"/>
      <c r="J110" s="39"/>
      <c r="K110" s="39"/>
      <c r="L110" s="39"/>
      <c r="M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6.96" customHeight="1">
      <c r="A111" s="37"/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21</v>
      </c>
      <c r="D112" s="39"/>
      <c r="E112" s="39"/>
      <c r="F112" s="26" t="str">
        <f>F10</f>
        <v xml:space="preserve"> </v>
      </c>
      <c r="G112" s="39"/>
      <c r="H112" s="39"/>
      <c r="I112" s="31" t="s">
        <v>23</v>
      </c>
      <c r="J112" s="78" t="str">
        <f>IF(J10="","",J10)</f>
        <v>21. 3. 2023</v>
      </c>
      <c r="K112" s="39"/>
      <c r="L112" s="39"/>
      <c r="M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4.83636" customHeight="1">
      <c r="A114" s="37"/>
      <c r="B114" s="38"/>
      <c r="C114" s="31" t="s">
        <v>25</v>
      </c>
      <c r="D114" s="39"/>
      <c r="E114" s="39"/>
      <c r="F114" s="26" t="str">
        <f>E13</f>
        <v xml:space="preserve"> </v>
      </c>
      <c r="G114" s="39"/>
      <c r="H114" s="39"/>
      <c r="I114" s="31" t="s">
        <v>30</v>
      </c>
      <c r="J114" s="35" t="str">
        <f>E19</f>
        <v xml:space="preserve"> </v>
      </c>
      <c r="K114" s="39"/>
      <c r="L114" s="39"/>
      <c r="M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4.83636" customHeight="1">
      <c r="A115" s="37"/>
      <c r="B115" s="38"/>
      <c r="C115" s="31" t="s">
        <v>28</v>
      </c>
      <c r="D115" s="39"/>
      <c r="E115" s="39"/>
      <c r="F115" s="26" t="str">
        <f>IF(E16="","",E16)</f>
        <v>Vyplň údaj</v>
      </c>
      <c r="G115" s="39"/>
      <c r="H115" s="39"/>
      <c r="I115" s="31" t="s">
        <v>31</v>
      </c>
      <c r="J115" s="35" t="str">
        <f>E22</f>
        <v xml:space="preserve"> </v>
      </c>
      <c r="K115" s="39"/>
      <c r="L115" s="39"/>
      <c r="M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0.32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11" customFormat="1" ht="29.28" customHeight="1">
      <c r="A117" s="184"/>
      <c r="B117" s="185"/>
      <c r="C117" s="186" t="s">
        <v>100</v>
      </c>
      <c r="D117" s="187" t="s">
        <v>58</v>
      </c>
      <c r="E117" s="187" t="s">
        <v>54</v>
      </c>
      <c r="F117" s="187" t="s">
        <v>55</v>
      </c>
      <c r="G117" s="187" t="s">
        <v>101</v>
      </c>
      <c r="H117" s="187" t="s">
        <v>102</v>
      </c>
      <c r="I117" s="187" t="s">
        <v>103</v>
      </c>
      <c r="J117" s="187" t="s">
        <v>104</v>
      </c>
      <c r="K117" s="188" t="s">
        <v>90</v>
      </c>
      <c r="L117" s="189" t="s">
        <v>105</v>
      </c>
      <c r="M117" s="190"/>
      <c r="N117" s="99" t="s">
        <v>1</v>
      </c>
      <c r="O117" s="100" t="s">
        <v>37</v>
      </c>
      <c r="P117" s="100" t="s">
        <v>106</v>
      </c>
      <c r="Q117" s="100" t="s">
        <v>107</v>
      </c>
      <c r="R117" s="100" t="s">
        <v>108</v>
      </c>
      <c r="S117" s="100" t="s">
        <v>109</v>
      </c>
      <c r="T117" s="100" t="s">
        <v>110</v>
      </c>
      <c r="U117" s="100" t="s">
        <v>111</v>
      </c>
      <c r="V117" s="100" t="s">
        <v>112</v>
      </c>
      <c r="W117" s="100" t="s">
        <v>113</v>
      </c>
      <c r="X117" s="101" t="s">
        <v>114</v>
      </c>
      <c r="Y117" s="184"/>
      <c r="Z117" s="184"/>
      <c r="AA117" s="184"/>
      <c r="AB117" s="184"/>
      <c r="AC117" s="184"/>
      <c r="AD117" s="184"/>
      <c r="AE117" s="184"/>
    </row>
    <row r="118" s="2" customFormat="1" ht="22.8" customHeight="1">
      <c r="A118" s="37"/>
      <c r="B118" s="38"/>
      <c r="C118" s="106" t="s">
        <v>115</v>
      </c>
      <c r="D118" s="39"/>
      <c r="E118" s="39"/>
      <c r="F118" s="39"/>
      <c r="G118" s="39"/>
      <c r="H118" s="39"/>
      <c r="I118" s="39"/>
      <c r="J118" s="39"/>
      <c r="K118" s="191">
        <f>BK118</f>
        <v>0</v>
      </c>
      <c r="L118" s="39"/>
      <c r="M118" s="43"/>
      <c r="N118" s="102"/>
      <c r="O118" s="192"/>
      <c r="P118" s="103"/>
      <c r="Q118" s="193">
        <f>Q119+Q155</f>
        <v>0</v>
      </c>
      <c r="R118" s="193">
        <f>R119+R155</f>
        <v>0</v>
      </c>
      <c r="S118" s="103"/>
      <c r="T118" s="194">
        <f>T119+T155</f>
        <v>0</v>
      </c>
      <c r="U118" s="103"/>
      <c r="V118" s="194">
        <f>V119+V155</f>
        <v>4.2951636000000004</v>
      </c>
      <c r="W118" s="103"/>
      <c r="X118" s="195">
        <f>X119+X155</f>
        <v>0</v>
      </c>
      <c r="Y118" s="37"/>
      <c r="Z118" s="37"/>
      <c r="AA118" s="37"/>
      <c r="AB118" s="37"/>
      <c r="AC118" s="37"/>
      <c r="AD118" s="37"/>
      <c r="AE118" s="37"/>
      <c r="AT118" s="16" t="s">
        <v>74</v>
      </c>
      <c r="AU118" s="16" t="s">
        <v>92</v>
      </c>
      <c r="BK118" s="196">
        <f>BK119+BK155</f>
        <v>0</v>
      </c>
    </row>
    <row r="119" s="12" customFormat="1" ht="25.92" customHeight="1">
      <c r="A119" s="12"/>
      <c r="B119" s="197"/>
      <c r="C119" s="198"/>
      <c r="D119" s="199" t="s">
        <v>74</v>
      </c>
      <c r="E119" s="200" t="s">
        <v>116</v>
      </c>
      <c r="F119" s="200" t="s">
        <v>117</v>
      </c>
      <c r="G119" s="198"/>
      <c r="H119" s="198"/>
      <c r="I119" s="201"/>
      <c r="J119" s="201"/>
      <c r="K119" s="202">
        <f>BK119</f>
        <v>0</v>
      </c>
      <c r="L119" s="198"/>
      <c r="M119" s="203"/>
      <c r="N119" s="204"/>
      <c r="O119" s="205"/>
      <c r="P119" s="205"/>
      <c r="Q119" s="206">
        <f>Q120+Q132+Q153</f>
        <v>0</v>
      </c>
      <c r="R119" s="206">
        <f>R120+R132+R153</f>
        <v>0</v>
      </c>
      <c r="S119" s="205"/>
      <c r="T119" s="207">
        <f>T120+T132+T153</f>
        <v>0</v>
      </c>
      <c r="U119" s="205"/>
      <c r="V119" s="207">
        <f>V120+V132+V153</f>
        <v>2.4590940000000003</v>
      </c>
      <c r="W119" s="205"/>
      <c r="X119" s="208">
        <f>X120+X132+X153</f>
        <v>0</v>
      </c>
      <c r="Y119" s="12"/>
      <c r="Z119" s="12"/>
      <c r="AA119" s="12"/>
      <c r="AB119" s="12"/>
      <c r="AC119" s="12"/>
      <c r="AD119" s="12"/>
      <c r="AE119" s="12"/>
      <c r="AR119" s="209" t="s">
        <v>80</v>
      </c>
      <c r="AT119" s="210" t="s">
        <v>74</v>
      </c>
      <c r="AU119" s="210" t="s">
        <v>75</v>
      </c>
      <c r="AY119" s="209" t="s">
        <v>118</v>
      </c>
      <c r="BK119" s="211">
        <f>BK120+BK132+BK153</f>
        <v>0</v>
      </c>
    </row>
    <row r="120" s="12" customFormat="1" ht="22.8" customHeight="1">
      <c r="A120" s="12"/>
      <c r="B120" s="197"/>
      <c r="C120" s="198"/>
      <c r="D120" s="199" t="s">
        <v>74</v>
      </c>
      <c r="E120" s="212" t="s">
        <v>119</v>
      </c>
      <c r="F120" s="212" t="s">
        <v>120</v>
      </c>
      <c r="G120" s="198"/>
      <c r="H120" s="198"/>
      <c r="I120" s="201"/>
      <c r="J120" s="201"/>
      <c r="K120" s="213">
        <f>BK120</f>
        <v>0</v>
      </c>
      <c r="L120" s="198"/>
      <c r="M120" s="203"/>
      <c r="N120" s="204"/>
      <c r="O120" s="205"/>
      <c r="P120" s="205"/>
      <c r="Q120" s="206">
        <f>SUM(Q121:Q131)</f>
        <v>0</v>
      </c>
      <c r="R120" s="206">
        <f>SUM(R121:R131)</f>
        <v>0</v>
      </c>
      <c r="S120" s="205"/>
      <c r="T120" s="207">
        <f>SUM(T121:T131)</f>
        <v>0</v>
      </c>
      <c r="U120" s="205"/>
      <c r="V120" s="207">
        <f>SUM(V121:V131)</f>
        <v>2.4590940000000003</v>
      </c>
      <c r="W120" s="205"/>
      <c r="X120" s="208">
        <f>SUM(X121:X131)</f>
        <v>0</v>
      </c>
      <c r="Y120" s="12"/>
      <c r="Z120" s="12"/>
      <c r="AA120" s="12"/>
      <c r="AB120" s="12"/>
      <c r="AC120" s="12"/>
      <c r="AD120" s="12"/>
      <c r="AE120" s="12"/>
      <c r="AR120" s="209" t="s">
        <v>80</v>
      </c>
      <c r="AT120" s="210" t="s">
        <v>74</v>
      </c>
      <c r="AU120" s="210" t="s">
        <v>80</v>
      </c>
      <c r="AY120" s="209" t="s">
        <v>118</v>
      </c>
      <c r="BK120" s="211">
        <f>SUM(BK121:BK131)</f>
        <v>0</v>
      </c>
    </row>
    <row r="121" s="2" customFormat="1" ht="33.38182" customHeight="1">
      <c r="A121" s="37"/>
      <c r="B121" s="38"/>
      <c r="C121" s="214" t="s">
        <v>80</v>
      </c>
      <c r="D121" s="214" t="s">
        <v>121</v>
      </c>
      <c r="E121" s="215" t="s">
        <v>122</v>
      </c>
      <c r="F121" s="216" t="s">
        <v>123</v>
      </c>
      <c r="G121" s="217" t="s">
        <v>124</v>
      </c>
      <c r="H121" s="218">
        <v>30</v>
      </c>
      <c r="I121" s="219"/>
      <c r="J121" s="219"/>
      <c r="K121" s="220">
        <f>ROUND(P121*H121,2)</f>
        <v>0</v>
      </c>
      <c r="L121" s="221"/>
      <c r="M121" s="43"/>
      <c r="N121" s="222" t="s">
        <v>1</v>
      </c>
      <c r="O121" s="223" t="s">
        <v>38</v>
      </c>
      <c r="P121" s="224">
        <f>I121+J121</f>
        <v>0</v>
      </c>
      <c r="Q121" s="224">
        <f>ROUND(I121*H121,2)</f>
        <v>0</v>
      </c>
      <c r="R121" s="224">
        <f>ROUND(J121*H121,2)</f>
        <v>0</v>
      </c>
      <c r="S121" s="90"/>
      <c r="T121" s="225">
        <f>S121*H121</f>
        <v>0</v>
      </c>
      <c r="U121" s="225">
        <v>0.021729999999999999</v>
      </c>
      <c r="V121" s="225">
        <f>U121*H121</f>
        <v>0.65189999999999992</v>
      </c>
      <c r="W121" s="225">
        <v>0</v>
      </c>
      <c r="X121" s="226">
        <f>W121*H121</f>
        <v>0</v>
      </c>
      <c r="Y121" s="37"/>
      <c r="Z121" s="37"/>
      <c r="AA121" s="37"/>
      <c r="AB121" s="37"/>
      <c r="AC121" s="37"/>
      <c r="AD121" s="37"/>
      <c r="AE121" s="37"/>
      <c r="AR121" s="227" t="s">
        <v>125</v>
      </c>
      <c r="AT121" s="227" t="s">
        <v>121</v>
      </c>
      <c r="AU121" s="227" t="s">
        <v>82</v>
      </c>
      <c r="AY121" s="16" t="s">
        <v>118</v>
      </c>
      <c r="BE121" s="228">
        <f>IF(O121="základní",K121,0)</f>
        <v>0</v>
      </c>
      <c r="BF121" s="228">
        <f>IF(O121="snížená",K121,0)</f>
        <v>0</v>
      </c>
      <c r="BG121" s="228">
        <f>IF(O121="zákl. přenesená",K121,0)</f>
        <v>0</v>
      </c>
      <c r="BH121" s="228">
        <f>IF(O121="sníž. přenesená",K121,0)</f>
        <v>0</v>
      </c>
      <c r="BI121" s="228">
        <f>IF(O121="nulová",K121,0)</f>
        <v>0</v>
      </c>
      <c r="BJ121" s="16" t="s">
        <v>80</v>
      </c>
      <c r="BK121" s="228">
        <f>ROUND(P121*H121,2)</f>
        <v>0</v>
      </c>
      <c r="BL121" s="16" t="s">
        <v>125</v>
      </c>
      <c r="BM121" s="227" t="s">
        <v>126</v>
      </c>
    </row>
    <row r="122" s="2" customFormat="1" ht="33.38182" customHeight="1">
      <c r="A122" s="37"/>
      <c r="B122" s="38"/>
      <c r="C122" s="214" t="s">
        <v>82</v>
      </c>
      <c r="D122" s="214" t="s">
        <v>121</v>
      </c>
      <c r="E122" s="215" t="s">
        <v>127</v>
      </c>
      <c r="F122" s="216" t="s">
        <v>128</v>
      </c>
      <c r="G122" s="217" t="s">
        <v>124</v>
      </c>
      <c r="H122" s="218">
        <v>10</v>
      </c>
      <c r="I122" s="219"/>
      <c r="J122" s="219"/>
      <c r="K122" s="220">
        <f>ROUND(P122*H122,2)</f>
        <v>0</v>
      </c>
      <c r="L122" s="221"/>
      <c r="M122" s="43"/>
      <c r="N122" s="222" t="s">
        <v>1</v>
      </c>
      <c r="O122" s="223" t="s">
        <v>38</v>
      </c>
      <c r="P122" s="224">
        <f>I122+J122</f>
        <v>0</v>
      </c>
      <c r="Q122" s="224">
        <f>ROUND(I122*H122,2)</f>
        <v>0</v>
      </c>
      <c r="R122" s="224">
        <f>ROUND(J122*H122,2)</f>
        <v>0</v>
      </c>
      <c r="S122" s="90"/>
      <c r="T122" s="225">
        <f>S122*H122</f>
        <v>0</v>
      </c>
      <c r="U122" s="225">
        <v>0.043470000000000002</v>
      </c>
      <c r="V122" s="225">
        <f>U122*H122</f>
        <v>0.43470000000000003</v>
      </c>
      <c r="W122" s="225">
        <v>0</v>
      </c>
      <c r="X122" s="226">
        <f>W122*H122</f>
        <v>0</v>
      </c>
      <c r="Y122" s="37"/>
      <c r="Z122" s="37"/>
      <c r="AA122" s="37"/>
      <c r="AB122" s="37"/>
      <c r="AC122" s="37"/>
      <c r="AD122" s="37"/>
      <c r="AE122" s="37"/>
      <c r="AR122" s="227" t="s">
        <v>125</v>
      </c>
      <c r="AT122" s="227" t="s">
        <v>121</v>
      </c>
      <c r="AU122" s="227" t="s">
        <v>82</v>
      </c>
      <c r="AY122" s="16" t="s">
        <v>118</v>
      </c>
      <c r="BE122" s="228">
        <f>IF(O122="základní",K122,0)</f>
        <v>0</v>
      </c>
      <c r="BF122" s="228">
        <f>IF(O122="snížená",K122,0)</f>
        <v>0</v>
      </c>
      <c r="BG122" s="228">
        <f>IF(O122="zákl. přenesená",K122,0)</f>
        <v>0</v>
      </c>
      <c r="BH122" s="228">
        <f>IF(O122="sníž. přenesená",K122,0)</f>
        <v>0</v>
      </c>
      <c r="BI122" s="228">
        <f>IF(O122="nulová",K122,0)</f>
        <v>0</v>
      </c>
      <c r="BJ122" s="16" t="s">
        <v>80</v>
      </c>
      <c r="BK122" s="228">
        <f>ROUND(P122*H122,2)</f>
        <v>0</v>
      </c>
      <c r="BL122" s="16" t="s">
        <v>125</v>
      </c>
      <c r="BM122" s="227" t="s">
        <v>129</v>
      </c>
    </row>
    <row r="123" s="2" customFormat="1" ht="24.65454" customHeight="1">
      <c r="A123" s="37"/>
      <c r="B123" s="38"/>
      <c r="C123" s="214" t="s">
        <v>130</v>
      </c>
      <c r="D123" s="214" t="s">
        <v>121</v>
      </c>
      <c r="E123" s="215" t="s">
        <v>131</v>
      </c>
      <c r="F123" s="216" t="s">
        <v>132</v>
      </c>
      <c r="G123" s="217" t="s">
        <v>124</v>
      </c>
      <c r="H123" s="218">
        <v>94.200000000000003</v>
      </c>
      <c r="I123" s="219"/>
      <c r="J123" s="219"/>
      <c r="K123" s="220">
        <f>ROUND(P123*H123,2)</f>
        <v>0</v>
      </c>
      <c r="L123" s="221"/>
      <c r="M123" s="43"/>
      <c r="N123" s="222" t="s">
        <v>1</v>
      </c>
      <c r="O123" s="223" t="s">
        <v>38</v>
      </c>
      <c r="P123" s="224">
        <f>I123+J123</f>
        <v>0</v>
      </c>
      <c r="Q123" s="224">
        <f>ROUND(I123*H123,2)</f>
        <v>0</v>
      </c>
      <c r="R123" s="224">
        <f>ROUND(J123*H123,2)</f>
        <v>0</v>
      </c>
      <c r="S123" s="90"/>
      <c r="T123" s="225">
        <f>S123*H123</f>
        <v>0</v>
      </c>
      <c r="U123" s="225">
        <v>0.01457</v>
      </c>
      <c r="V123" s="225">
        <f>U123*H123</f>
        <v>1.3724940000000001</v>
      </c>
      <c r="W123" s="225">
        <v>0</v>
      </c>
      <c r="X123" s="226">
        <f>W123*H123</f>
        <v>0</v>
      </c>
      <c r="Y123" s="37"/>
      <c r="Z123" s="37"/>
      <c r="AA123" s="37"/>
      <c r="AB123" s="37"/>
      <c r="AC123" s="37"/>
      <c r="AD123" s="37"/>
      <c r="AE123" s="37"/>
      <c r="AR123" s="227" t="s">
        <v>125</v>
      </c>
      <c r="AT123" s="227" t="s">
        <v>121</v>
      </c>
      <c r="AU123" s="227" t="s">
        <v>82</v>
      </c>
      <c r="AY123" s="16" t="s">
        <v>118</v>
      </c>
      <c r="BE123" s="228">
        <f>IF(O123="základní",K123,0)</f>
        <v>0</v>
      </c>
      <c r="BF123" s="228">
        <f>IF(O123="snížená",K123,0)</f>
        <v>0</v>
      </c>
      <c r="BG123" s="228">
        <f>IF(O123="zákl. přenesená",K123,0)</f>
        <v>0</v>
      </c>
      <c r="BH123" s="228">
        <f>IF(O123="sníž. přenesená",K123,0)</f>
        <v>0</v>
      </c>
      <c r="BI123" s="228">
        <f>IF(O123="nulová",K123,0)</f>
        <v>0</v>
      </c>
      <c r="BJ123" s="16" t="s">
        <v>80</v>
      </c>
      <c r="BK123" s="228">
        <f>ROUND(P123*H123,2)</f>
        <v>0</v>
      </c>
      <c r="BL123" s="16" t="s">
        <v>125</v>
      </c>
      <c r="BM123" s="227" t="s">
        <v>133</v>
      </c>
    </row>
    <row r="124" s="13" customFormat="1">
      <c r="A124" s="13"/>
      <c r="B124" s="229"/>
      <c r="C124" s="230"/>
      <c r="D124" s="231" t="s">
        <v>134</v>
      </c>
      <c r="E124" s="232" t="s">
        <v>1</v>
      </c>
      <c r="F124" s="233" t="s">
        <v>135</v>
      </c>
      <c r="G124" s="230"/>
      <c r="H124" s="234">
        <v>94.200000000000003</v>
      </c>
      <c r="I124" s="235"/>
      <c r="J124" s="235"/>
      <c r="K124" s="230"/>
      <c r="L124" s="230"/>
      <c r="M124" s="236"/>
      <c r="N124" s="237"/>
      <c r="O124" s="238"/>
      <c r="P124" s="238"/>
      <c r="Q124" s="238"/>
      <c r="R124" s="238"/>
      <c r="S124" s="238"/>
      <c r="T124" s="238"/>
      <c r="U124" s="238"/>
      <c r="V124" s="238"/>
      <c r="W124" s="238"/>
      <c r="X124" s="239"/>
      <c r="Y124" s="13"/>
      <c r="Z124" s="13"/>
      <c r="AA124" s="13"/>
      <c r="AB124" s="13"/>
      <c r="AC124" s="13"/>
      <c r="AD124" s="13"/>
      <c r="AE124" s="13"/>
      <c r="AT124" s="240" t="s">
        <v>134</v>
      </c>
      <c r="AU124" s="240" t="s">
        <v>82</v>
      </c>
      <c r="AV124" s="13" t="s">
        <v>82</v>
      </c>
      <c r="AW124" s="13" t="s">
        <v>5</v>
      </c>
      <c r="AX124" s="13" t="s">
        <v>80</v>
      </c>
      <c r="AY124" s="240" t="s">
        <v>118</v>
      </c>
    </row>
    <row r="125" s="2" customFormat="1" ht="24.65454" customHeight="1">
      <c r="A125" s="37"/>
      <c r="B125" s="38"/>
      <c r="C125" s="214" t="s">
        <v>125</v>
      </c>
      <c r="D125" s="214" t="s">
        <v>121</v>
      </c>
      <c r="E125" s="215" t="s">
        <v>136</v>
      </c>
      <c r="F125" s="216" t="s">
        <v>137</v>
      </c>
      <c r="G125" s="217" t="s">
        <v>124</v>
      </c>
      <c r="H125" s="218">
        <v>174.846</v>
      </c>
      <c r="I125" s="219"/>
      <c r="J125" s="219"/>
      <c r="K125" s="220">
        <f>ROUND(P125*H125,2)</f>
        <v>0</v>
      </c>
      <c r="L125" s="221"/>
      <c r="M125" s="43"/>
      <c r="N125" s="222" t="s">
        <v>1</v>
      </c>
      <c r="O125" s="223" t="s">
        <v>38</v>
      </c>
      <c r="P125" s="224">
        <f>I125+J125</f>
        <v>0</v>
      </c>
      <c r="Q125" s="224">
        <f>ROUND(I125*H125,2)</f>
        <v>0</v>
      </c>
      <c r="R125" s="224">
        <f>ROUND(J125*H125,2)</f>
        <v>0</v>
      </c>
      <c r="S125" s="90"/>
      <c r="T125" s="225">
        <f>S125*H125</f>
        <v>0</v>
      </c>
      <c r="U125" s="225">
        <v>0</v>
      </c>
      <c r="V125" s="225">
        <f>U125*H125</f>
        <v>0</v>
      </c>
      <c r="W125" s="225">
        <v>0</v>
      </c>
      <c r="X125" s="226">
        <f>W125*H125</f>
        <v>0</v>
      </c>
      <c r="Y125" s="37"/>
      <c r="Z125" s="37"/>
      <c r="AA125" s="37"/>
      <c r="AB125" s="37"/>
      <c r="AC125" s="37"/>
      <c r="AD125" s="37"/>
      <c r="AE125" s="37"/>
      <c r="AR125" s="227" t="s">
        <v>125</v>
      </c>
      <c r="AT125" s="227" t="s">
        <v>121</v>
      </c>
      <c r="AU125" s="227" t="s">
        <v>82</v>
      </c>
      <c r="AY125" s="16" t="s">
        <v>118</v>
      </c>
      <c r="BE125" s="228">
        <f>IF(O125="základní",K125,0)</f>
        <v>0</v>
      </c>
      <c r="BF125" s="228">
        <f>IF(O125="snížená",K125,0)</f>
        <v>0</v>
      </c>
      <c r="BG125" s="228">
        <f>IF(O125="zákl. přenesená",K125,0)</f>
        <v>0</v>
      </c>
      <c r="BH125" s="228">
        <f>IF(O125="sníž. přenesená",K125,0)</f>
        <v>0</v>
      </c>
      <c r="BI125" s="228">
        <f>IF(O125="nulová",K125,0)</f>
        <v>0</v>
      </c>
      <c r="BJ125" s="16" t="s">
        <v>80</v>
      </c>
      <c r="BK125" s="228">
        <f>ROUND(P125*H125,2)</f>
        <v>0</v>
      </c>
      <c r="BL125" s="16" t="s">
        <v>125</v>
      </c>
      <c r="BM125" s="227" t="s">
        <v>138</v>
      </c>
    </row>
    <row r="126" s="13" customFormat="1">
      <c r="A126" s="13"/>
      <c r="B126" s="229"/>
      <c r="C126" s="230"/>
      <c r="D126" s="231" t="s">
        <v>134</v>
      </c>
      <c r="E126" s="232" t="s">
        <v>1</v>
      </c>
      <c r="F126" s="233" t="s">
        <v>139</v>
      </c>
      <c r="G126" s="230"/>
      <c r="H126" s="234">
        <v>62.744999999999997</v>
      </c>
      <c r="I126" s="235"/>
      <c r="J126" s="235"/>
      <c r="K126" s="230"/>
      <c r="L126" s="230"/>
      <c r="M126" s="236"/>
      <c r="N126" s="237"/>
      <c r="O126" s="238"/>
      <c r="P126" s="238"/>
      <c r="Q126" s="238"/>
      <c r="R126" s="238"/>
      <c r="S126" s="238"/>
      <c r="T126" s="238"/>
      <c r="U126" s="238"/>
      <c r="V126" s="238"/>
      <c r="W126" s="238"/>
      <c r="X126" s="239"/>
      <c r="Y126" s="13"/>
      <c r="Z126" s="13"/>
      <c r="AA126" s="13"/>
      <c r="AB126" s="13"/>
      <c r="AC126" s="13"/>
      <c r="AD126" s="13"/>
      <c r="AE126" s="13"/>
      <c r="AT126" s="240" t="s">
        <v>134</v>
      </c>
      <c r="AU126" s="240" t="s">
        <v>82</v>
      </c>
      <c r="AV126" s="13" t="s">
        <v>82</v>
      </c>
      <c r="AW126" s="13" t="s">
        <v>5</v>
      </c>
      <c r="AX126" s="13" t="s">
        <v>75</v>
      </c>
      <c r="AY126" s="240" t="s">
        <v>118</v>
      </c>
    </row>
    <row r="127" s="13" customFormat="1">
      <c r="A127" s="13"/>
      <c r="B127" s="229"/>
      <c r="C127" s="230"/>
      <c r="D127" s="231" t="s">
        <v>134</v>
      </c>
      <c r="E127" s="232" t="s">
        <v>1</v>
      </c>
      <c r="F127" s="233" t="s">
        <v>140</v>
      </c>
      <c r="G127" s="230"/>
      <c r="H127" s="234">
        <v>78.337999999999994</v>
      </c>
      <c r="I127" s="235"/>
      <c r="J127" s="235"/>
      <c r="K127" s="230"/>
      <c r="L127" s="230"/>
      <c r="M127" s="236"/>
      <c r="N127" s="237"/>
      <c r="O127" s="238"/>
      <c r="P127" s="238"/>
      <c r="Q127" s="238"/>
      <c r="R127" s="238"/>
      <c r="S127" s="238"/>
      <c r="T127" s="238"/>
      <c r="U127" s="238"/>
      <c r="V127" s="238"/>
      <c r="W127" s="238"/>
      <c r="X127" s="239"/>
      <c r="Y127" s="13"/>
      <c r="Z127" s="13"/>
      <c r="AA127" s="13"/>
      <c r="AB127" s="13"/>
      <c r="AC127" s="13"/>
      <c r="AD127" s="13"/>
      <c r="AE127" s="13"/>
      <c r="AT127" s="240" t="s">
        <v>134</v>
      </c>
      <c r="AU127" s="240" t="s">
        <v>82</v>
      </c>
      <c r="AV127" s="13" t="s">
        <v>82</v>
      </c>
      <c r="AW127" s="13" t="s">
        <v>5</v>
      </c>
      <c r="AX127" s="13" t="s">
        <v>75</v>
      </c>
      <c r="AY127" s="240" t="s">
        <v>118</v>
      </c>
    </row>
    <row r="128" s="13" customFormat="1">
      <c r="A128" s="13"/>
      <c r="B128" s="229"/>
      <c r="C128" s="230"/>
      <c r="D128" s="231" t="s">
        <v>134</v>
      </c>
      <c r="E128" s="232" t="s">
        <v>1</v>
      </c>
      <c r="F128" s="233" t="s">
        <v>141</v>
      </c>
      <c r="G128" s="230"/>
      <c r="H128" s="234">
        <v>20.515000000000001</v>
      </c>
      <c r="I128" s="235"/>
      <c r="J128" s="235"/>
      <c r="K128" s="230"/>
      <c r="L128" s="230"/>
      <c r="M128" s="236"/>
      <c r="N128" s="237"/>
      <c r="O128" s="238"/>
      <c r="P128" s="238"/>
      <c r="Q128" s="238"/>
      <c r="R128" s="238"/>
      <c r="S128" s="238"/>
      <c r="T128" s="238"/>
      <c r="U128" s="238"/>
      <c r="V128" s="238"/>
      <c r="W128" s="238"/>
      <c r="X128" s="239"/>
      <c r="Y128" s="13"/>
      <c r="Z128" s="13"/>
      <c r="AA128" s="13"/>
      <c r="AB128" s="13"/>
      <c r="AC128" s="13"/>
      <c r="AD128" s="13"/>
      <c r="AE128" s="13"/>
      <c r="AT128" s="240" t="s">
        <v>134</v>
      </c>
      <c r="AU128" s="240" t="s">
        <v>82</v>
      </c>
      <c r="AV128" s="13" t="s">
        <v>82</v>
      </c>
      <c r="AW128" s="13" t="s">
        <v>5</v>
      </c>
      <c r="AX128" s="13" t="s">
        <v>75</v>
      </c>
      <c r="AY128" s="240" t="s">
        <v>118</v>
      </c>
    </row>
    <row r="129" s="13" customFormat="1">
      <c r="A129" s="13"/>
      <c r="B129" s="229"/>
      <c r="C129" s="230"/>
      <c r="D129" s="231" t="s">
        <v>134</v>
      </c>
      <c r="E129" s="232" t="s">
        <v>1</v>
      </c>
      <c r="F129" s="233" t="s">
        <v>142</v>
      </c>
      <c r="G129" s="230"/>
      <c r="H129" s="234">
        <v>13.247999999999999</v>
      </c>
      <c r="I129" s="235"/>
      <c r="J129" s="235"/>
      <c r="K129" s="230"/>
      <c r="L129" s="230"/>
      <c r="M129" s="236"/>
      <c r="N129" s="237"/>
      <c r="O129" s="238"/>
      <c r="P129" s="238"/>
      <c r="Q129" s="238"/>
      <c r="R129" s="238"/>
      <c r="S129" s="238"/>
      <c r="T129" s="238"/>
      <c r="U129" s="238"/>
      <c r="V129" s="238"/>
      <c r="W129" s="238"/>
      <c r="X129" s="239"/>
      <c r="Y129" s="13"/>
      <c r="Z129" s="13"/>
      <c r="AA129" s="13"/>
      <c r="AB129" s="13"/>
      <c r="AC129" s="13"/>
      <c r="AD129" s="13"/>
      <c r="AE129" s="13"/>
      <c r="AT129" s="240" t="s">
        <v>134</v>
      </c>
      <c r="AU129" s="240" t="s">
        <v>82</v>
      </c>
      <c r="AV129" s="13" t="s">
        <v>82</v>
      </c>
      <c r="AW129" s="13" t="s">
        <v>5</v>
      </c>
      <c r="AX129" s="13" t="s">
        <v>75</v>
      </c>
      <c r="AY129" s="240" t="s">
        <v>118</v>
      </c>
    </row>
    <row r="130" s="14" customFormat="1">
      <c r="A130" s="14"/>
      <c r="B130" s="241"/>
      <c r="C130" s="242"/>
      <c r="D130" s="231" t="s">
        <v>134</v>
      </c>
      <c r="E130" s="243" t="s">
        <v>1</v>
      </c>
      <c r="F130" s="244" t="s">
        <v>143</v>
      </c>
      <c r="G130" s="242"/>
      <c r="H130" s="245">
        <v>174.846</v>
      </c>
      <c r="I130" s="246"/>
      <c r="J130" s="246"/>
      <c r="K130" s="242"/>
      <c r="L130" s="242"/>
      <c r="M130" s="247"/>
      <c r="N130" s="248"/>
      <c r="O130" s="249"/>
      <c r="P130" s="249"/>
      <c r="Q130" s="249"/>
      <c r="R130" s="249"/>
      <c r="S130" s="249"/>
      <c r="T130" s="249"/>
      <c r="U130" s="249"/>
      <c r="V130" s="249"/>
      <c r="W130" s="249"/>
      <c r="X130" s="250"/>
      <c r="Y130" s="14"/>
      <c r="Z130" s="14"/>
      <c r="AA130" s="14"/>
      <c r="AB130" s="14"/>
      <c r="AC130" s="14"/>
      <c r="AD130" s="14"/>
      <c r="AE130" s="14"/>
      <c r="AT130" s="251" t="s">
        <v>134</v>
      </c>
      <c r="AU130" s="251" t="s">
        <v>82</v>
      </c>
      <c r="AV130" s="14" t="s">
        <v>125</v>
      </c>
      <c r="AW130" s="14" t="s">
        <v>5</v>
      </c>
      <c r="AX130" s="14" t="s">
        <v>80</v>
      </c>
      <c r="AY130" s="251" t="s">
        <v>118</v>
      </c>
    </row>
    <row r="131" s="2" customFormat="1" ht="15.70909" customHeight="1">
      <c r="A131" s="37"/>
      <c r="B131" s="38"/>
      <c r="C131" s="214" t="s">
        <v>144</v>
      </c>
      <c r="D131" s="214" t="s">
        <v>121</v>
      </c>
      <c r="E131" s="215" t="s">
        <v>145</v>
      </c>
      <c r="F131" s="216" t="s">
        <v>146</v>
      </c>
      <c r="G131" s="217" t="s">
        <v>124</v>
      </c>
      <c r="H131" s="218">
        <v>1018.372</v>
      </c>
      <c r="I131" s="219"/>
      <c r="J131" s="219"/>
      <c r="K131" s="220">
        <f>ROUND(P131*H131,2)</f>
        <v>0</v>
      </c>
      <c r="L131" s="221"/>
      <c r="M131" s="43"/>
      <c r="N131" s="222" t="s">
        <v>1</v>
      </c>
      <c r="O131" s="223" t="s">
        <v>38</v>
      </c>
      <c r="P131" s="224">
        <f>I131+J131</f>
        <v>0</v>
      </c>
      <c r="Q131" s="224">
        <f>ROUND(I131*H131,2)</f>
        <v>0</v>
      </c>
      <c r="R131" s="224">
        <f>ROUND(J131*H131,2)</f>
        <v>0</v>
      </c>
      <c r="S131" s="90"/>
      <c r="T131" s="225">
        <f>S131*H131</f>
        <v>0</v>
      </c>
      <c r="U131" s="225">
        <v>0</v>
      </c>
      <c r="V131" s="225">
        <f>U131*H131</f>
        <v>0</v>
      </c>
      <c r="W131" s="225">
        <v>0</v>
      </c>
      <c r="X131" s="226">
        <f>W131*H131</f>
        <v>0</v>
      </c>
      <c r="Y131" s="37"/>
      <c r="Z131" s="37"/>
      <c r="AA131" s="37"/>
      <c r="AB131" s="37"/>
      <c r="AC131" s="37"/>
      <c r="AD131" s="37"/>
      <c r="AE131" s="37"/>
      <c r="AR131" s="227" t="s">
        <v>125</v>
      </c>
      <c r="AT131" s="227" t="s">
        <v>121</v>
      </c>
      <c r="AU131" s="227" t="s">
        <v>82</v>
      </c>
      <c r="AY131" s="16" t="s">
        <v>118</v>
      </c>
      <c r="BE131" s="228">
        <f>IF(O131="základní",K131,0)</f>
        <v>0</v>
      </c>
      <c r="BF131" s="228">
        <f>IF(O131="snížená",K131,0)</f>
        <v>0</v>
      </c>
      <c r="BG131" s="228">
        <f>IF(O131="zákl. přenesená",K131,0)</f>
        <v>0</v>
      </c>
      <c r="BH131" s="228">
        <f>IF(O131="sníž. přenesená",K131,0)</f>
        <v>0</v>
      </c>
      <c r="BI131" s="228">
        <f>IF(O131="nulová",K131,0)</f>
        <v>0</v>
      </c>
      <c r="BJ131" s="16" t="s">
        <v>80</v>
      </c>
      <c r="BK131" s="228">
        <f>ROUND(P131*H131,2)</f>
        <v>0</v>
      </c>
      <c r="BL131" s="16" t="s">
        <v>125</v>
      </c>
      <c r="BM131" s="227" t="s">
        <v>147</v>
      </c>
    </row>
    <row r="132" s="12" customFormat="1" ht="22.8" customHeight="1">
      <c r="A132" s="12"/>
      <c r="B132" s="197"/>
      <c r="C132" s="198"/>
      <c r="D132" s="199" t="s">
        <v>74</v>
      </c>
      <c r="E132" s="212" t="s">
        <v>148</v>
      </c>
      <c r="F132" s="212" t="s">
        <v>149</v>
      </c>
      <c r="G132" s="198"/>
      <c r="H132" s="198"/>
      <c r="I132" s="201"/>
      <c r="J132" s="201"/>
      <c r="K132" s="213">
        <f>BK132</f>
        <v>0</v>
      </c>
      <c r="L132" s="198"/>
      <c r="M132" s="203"/>
      <c r="N132" s="204"/>
      <c r="O132" s="205"/>
      <c r="P132" s="205"/>
      <c r="Q132" s="206">
        <f>SUM(Q133:Q152)</f>
        <v>0</v>
      </c>
      <c r="R132" s="206">
        <f>SUM(R133:R152)</f>
        <v>0</v>
      </c>
      <c r="S132" s="205"/>
      <c r="T132" s="207">
        <f>SUM(T133:T152)</f>
        <v>0</v>
      </c>
      <c r="U132" s="205"/>
      <c r="V132" s="207">
        <f>SUM(V133:V152)</f>
        <v>0</v>
      </c>
      <c r="W132" s="205"/>
      <c r="X132" s="208">
        <f>SUM(X133:X152)</f>
        <v>0</v>
      </c>
      <c r="Y132" s="12"/>
      <c r="Z132" s="12"/>
      <c r="AA132" s="12"/>
      <c r="AB132" s="12"/>
      <c r="AC132" s="12"/>
      <c r="AD132" s="12"/>
      <c r="AE132" s="12"/>
      <c r="AR132" s="209" t="s">
        <v>80</v>
      </c>
      <c r="AT132" s="210" t="s">
        <v>74</v>
      </c>
      <c r="AU132" s="210" t="s">
        <v>80</v>
      </c>
      <c r="AY132" s="209" t="s">
        <v>118</v>
      </c>
      <c r="BK132" s="211">
        <f>SUM(BK133:BK152)</f>
        <v>0</v>
      </c>
    </row>
    <row r="133" s="2" customFormat="1" ht="33.38182" customHeight="1">
      <c r="A133" s="37"/>
      <c r="B133" s="38"/>
      <c r="C133" s="214" t="s">
        <v>119</v>
      </c>
      <c r="D133" s="214" t="s">
        <v>121</v>
      </c>
      <c r="E133" s="215" t="s">
        <v>150</v>
      </c>
      <c r="F133" s="216" t="s">
        <v>151</v>
      </c>
      <c r="G133" s="217" t="s">
        <v>124</v>
      </c>
      <c r="H133" s="218">
        <v>1095.8679999999999</v>
      </c>
      <c r="I133" s="219"/>
      <c r="J133" s="219"/>
      <c r="K133" s="220">
        <f>ROUND(P133*H133,2)</f>
        <v>0</v>
      </c>
      <c r="L133" s="221"/>
      <c r="M133" s="43"/>
      <c r="N133" s="222" t="s">
        <v>1</v>
      </c>
      <c r="O133" s="223" t="s">
        <v>38</v>
      </c>
      <c r="P133" s="224">
        <f>I133+J133</f>
        <v>0</v>
      </c>
      <c r="Q133" s="224">
        <f>ROUND(I133*H133,2)</f>
        <v>0</v>
      </c>
      <c r="R133" s="224">
        <f>ROUND(J133*H133,2)</f>
        <v>0</v>
      </c>
      <c r="S133" s="90"/>
      <c r="T133" s="225">
        <f>S133*H133</f>
        <v>0</v>
      </c>
      <c r="U133" s="225">
        <v>0</v>
      </c>
      <c r="V133" s="225">
        <f>U133*H133</f>
        <v>0</v>
      </c>
      <c r="W133" s="225">
        <v>0</v>
      </c>
      <c r="X133" s="226">
        <f>W133*H133</f>
        <v>0</v>
      </c>
      <c r="Y133" s="37"/>
      <c r="Z133" s="37"/>
      <c r="AA133" s="37"/>
      <c r="AB133" s="37"/>
      <c r="AC133" s="37"/>
      <c r="AD133" s="37"/>
      <c r="AE133" s="37"/>
      <c r="AR133" s="227" t="s">
        <v>125</v>
      </c>
      <c r="AT133" s="227" t="s">
        <v>121</v>
      </c>
      <c r="AU133" s="227" t="s">
        <v>82</v>
      </c>
      <c r="AY133" s="16" t="s">
        <v>118</v>
      </c>
      <c r="BE133" s="228">
        <f>IF(O133="základní",K133,0)</f>
        <v>0</v>
      </c>
      <c r="BF133" s="228">
        <f>IF(O133="snížená",K133,0)</f>
        <v>0</v>
      </c>
      <c r="BG133" s="228">
        <f>IF(O133="zákl. přenesená",K133,0)</f>
        <v>0</v>
      </c>
      <c r="BH133" s="228">
        <f>IF(O133="sníž. přenesená",K133,0)</f>
        <v>0</v>
      </c>
      <c r="BI133" s="228">
        <f>IF(O133="nulová",K133,0)</f>
        <v>0</v>
      </c>
      <c r="BJ133" s="16" t="s">
        <v>80</v>
      </c>
      <c r="BK133" s="228">
        <f>ROUND(P133*H133,2)</f>
        <v>0</v>
      </c>
      <c r="BL133" s="16" t="s">
        <v>125</v>
      </c>
      <c r="BM133" s="227" t="s">
        <v>152</v>
      </c>
    </row>
    <row r="134" s="13" customFormat="1">
      <c r="A134" s="13"/>
      <c r="B134" s="229"/>
      <c r="C134" s="230"/>
      <c r="D134" s="231" t="s">
        <v>134</v>
      </c>
      <c r="E134" s="232" t="s">
        <v>1</v>
      </c>
      <c r="F134" s="233" t="s">
        <v>153</v>
      </c>
      <c r="G134" s="230"/>
      <c r="H134" s="234">
        <v>310.75</v>
      </c>
      <c r="I134" s="235"/>
      <c r="J134" s="235"/>
      <c r="K134" s="230"/>
      <c r="L134" s="230"/>
      <c r="M134" s="236"/>
      <c r="N134" s="237"/>
      <c r="O134" s="238"/>
      <c r="P134" s="238"/>
      <c r="Q134" s="238"/>
      <c r="R134" s="238"/>
      <c r="S134" s="238"/>
      <c r="T134" s="238"/>
      <c r="U134" s="238"/>
      <c r="V134" s="238"/>
      <c r="W134" s="238"/>
      <c r="X134" s="239"/>
      <c r="Y134" s="13"/>
      <c r="Z134" s="13"/>
      <c r="AA134" s="13"/>
      <c r="AB134" s="13"/>
      <c r="AC134" s="13"/>
      <c r="AD134" s="13"/>
      <c r="AE134" s="13"/>
      <c r="AT134" s="240" t="s">
        <v>134</v>
      </c>
      <c r="AU134" s="240" t="s">
        <v>82</v>
      </c>
      <c r="AV134" s="13" t="s">
        <v>82</v>
      </c>
      <c r="AW134" s="13" t="s">
        <v>5</v>
      </c>
      <c r="AX134" s="13" t="s">
        <v>75</v>
      </c>
      <c r="AY134" s="240" t="s">
        <v>118</v>
      </c>
    </row>
    <row r="135" s="13" customFormat="1">
      <c r="A135" s="13"/>
      <c r="B135" s="229"/>
      <c r="C135" s="230"/>
      <c r="D135" s="231" t="s">
        <v>134</v>
      </c>
      <c r="E135" s="232" t="s">
        <v>1</v>
      </c>
      <c r="F135" s="233" t="s">
        <v>154</v>
      </c>
      <c r="G135" s="230"/>
      <c r="H135" s="234">
        <v>344.66300000000001</v>
      </c>
      <c r="I135" s="235"/>
      <c r="J135" s="235"/>
      <c r="K135" s="230"/>
      <c r="L135" s="230"/>
      <c r="M135" s="236"/>
      <c r="N135" s="237"/>
      <c r="O135" s="238"/>
      <c r="P135" s="238"/>
      <c r="Q135" s="238"/>
      <c r="R135" s="238"/>
      <c r="S135" s="238"/>
      <c r="T135" s="238"/>
      <c r="U135" s="238"/>
      <c r="V135" s="238"/>
      <c r="W135" s="238"/>
      <c r="X135" s="239"/>
      <c r="Y135" s="13"/>
      <c r="Z135" s="13"/>
      <c r="AA135" s="13"/>
      <c r="AB135" s="13"/>
      <c r="AC135" s="13"/>
      <c r="AD135" s="13"/>
      <c r="AE135" s="13"/>
      <c r="AT135" s="240" t="s">
        <v>134</v>
      </c>
      <c r="AU135" s="240" t="s">
        <v>82</v>
      </c>
      <c r="AV135" s="13" t="s">
        <v>82</v>
      </c>
      <c r="AW135" s="13" t="s">
        <v>5</v>
      </c>
      <c r="AX135" s="13" t="s">
        <v>75</v>
      </c>
      <c r="AY135" s="240" t="s">
        <v>118</v>
      </c>
    </row>
    <row r="136" s="13" customFormat="1">
      <c r="A136" s="13"/>
      <c r="B136" s="229"/>
      <c r="C136" s="230"/>
      <c r="D136" s="231" t="s">
        <v>134</v>
      </c>
      <c r="E136" s="232" t="s">
        <v>1</v>
      </c>
      <c r="F136" s="233" t="s">
        <v>155</v>
      </c>
      <c r="G136" s="230"/>
      <c r="H136" s="234">
        <v>207.90000000000001</v>
      </c>
      <c r="I136" s="235"/>
      <c r="J136" s="235"/>
      <c r="K136" s="230"/>
      <c r="L136" s="230"/>
      <c r="M136" s="236"/>
      <c r="N136" s="237"/>
      <c r="O136" s="238"/>
      <c r="P136" s="238"/>
      <c r="Q136" s="238"/>
      <c r="R136" s="238"/>
      <c r="S136" s="238"/>
      <c r="T136" s="238"/>
      <c r="U136" s="238"/>
      <c r="V136" s="238"/>
      <c r="W136" s="238"/>
      <c r="X136" s="239"/>
      <c r="Y136" s="13"/>
      <c r="Z136" s="13"/>
      <c r="AA136" s="13"/>
      <c r="AB136" s="13"/>
      <c r="AC136" s="13"/>
      <c r="AD136" s="13"/>
      <c r="AE136" s="13"/>
      <c r="AT136" s="240" t="s">
        <v>134</v>
      </c>
      <c r="AU136" s="240" t="s">
        <v>82</v>
      </c>
      <c r="AV136" s="13" t="s">
        <v>82</v>
      </c>
      <c r="AW136" s="13" t="s">
        <v>5</v>
      </c>
      <c r="AX136" s="13" t="s">
        <v>75</v>
      </c>
      <c r="AY136" s="240" t="s">
        <v>118</v>
      </c>
    </row>
    <row r="137" s="13" customFormat="1">
      <c r="A137" s="13"/>
      <c r="B137" s="229"/>
      <c r="C137" s="230"/>
      <c r="D137" s="231" t="s">
        <v>134</v>
      </c>
      <c r="E137" s="232" t="s">
        <v>1</v>
      </c>
      <c r="F137" s="233" t="s">
        <v>156</v>
      </c>
      <c r="G137" s="230"/>
      <c r="H137" s="234">
        <v>232.55500000000001</v>
      </c>
      <c r="I137" s="235"/>
      <c r="J137" s="235"/>
      <c r="K137" s="230"/>
      <c r="L137" s="230"/>
      <c r="M137" s="236"/>
      <c r="N137" s="237"/>
      <c r="O137" s="238"/>
      <c r="P137" s="238"/>
      <c r="Q137" s="238"/>
      <c r="R137" s="238"/>
      <c r="S137" s="238"/>
      <c r="T137" s="238"/>
      <c r="U137" s="238"/>
      <c r="V137" s="238"/>
      <c r="W137" s="238"/>
      <c r="X137" s="239"/>
      <c r="Y137" s="13"/>
      <c r="Z137" s="13"/>
      <c r="AA137" s="13"/>
      <c r="AB137" s="13"/>
      <c r="AC137" s="13"/>
      <c r="AD137" s="13"/>
      <c r="AE137" s="13"/>
      <c r="AT137" s="240" t="s">
        <v>134</v>
      </c>
      <c r="AU137" s="240" t="s">
        <v>82</v>
      </c>
      <c r="AV137" s="13" t="s">
        <v>82</v>
      </c>
      <c r="AW137" s="13" t="s">
        <v>5</v>
      </c>
      <c r="AX137" s="13" t="s">
        <v>75</v>
      </c>
      <c r="AY137" s="240" t="s">
        <v>118</v>
      </c>
    </row>
    <row r="138" s="14" customFormat="1">
      <c r="A138" s="14"/>
      <c r="B138" s="241"/>
      <c r="C138" s="242"/>
      <c r="D138" s="231" t="s">
        <v>134</v>
      </c>
      <c r="E138" s="243" t="s">
        <v>1</v>
      </c>
      <c r="F138" s="244" t="s">
        <v>143</v>
      </c>
      <c r="G138" s="242"/>
      <c r="H138" s="245">
        <v>1095.8679999999999</v>
      </c>
      <c r="I138" s="246"/>
      <c r="J138" s="246"/>
      <c r="K138" s="242"/>
      <c r="L138" s="242"/>
      <c r="M138" s="247"/>
      <c r="N138" s="248"/>
      <c r="O138" s="249"/>
      <c r="P138" s="249"/>
      <c r="Q138" s="249"/>
      <c r="R138" s="249"/>
      <c r="S138" s="249"/>
      <c r="T138" s="249"/>
      <c r="U138" s="249"/>
      <c r="V138" s="249"/>
      <c r="W138" s="249"/>
      <c r="X138" s="250"/>
      <c r="Y138" s="14"/>
      <c r="Z138" s="14"/>
      <c r="AA138" s="14"/>
      <c r="AB138" s="14"/>
      <c r="AC138" s="14"/>
      <c r="AD138" s="14"/>
      <c r="AE138" s="14"/>
      <c r="AT138" s="251" t="s">
        <v>134</v>
      </c>
      <c r="AU138" s="251" t="s">
        <v>82</v>
      </c>
      <c r="AV138" s="14" t="s">
        <v>125</v>
      </c>
      <c r="AW138" s="14" t="s">
        <v>5</v>
      </c>
      <c r="AX138" s="14" t="s">
        <v>80</v>
      </c>
      <c r="AY138" s="251" t="s">
        <v>118</v>
      </c>
    </row>
    <row r="139" s="2" customFormat="1" ht="33.38182" customHeight="1">
      <c r="A139" s="37"/>
      <c r="B139" s="38"/>
      <c r="C139" s="214" t="s">
        <v>157</v>
      </c>
      <c r="D139" s="214" t="s">
        <v>121</v>
      </c>
      <c r="E139" s="215" t="s">
        <v>158</v>
      </c>
      <c r="F139" s="216" t="s">
        <v>159</v>
      </c>
      <c r="G139" s="217" t="s">
        <v>124</v>
      </c>
      <c r="H139" s="218">
        <v>49314.059999999998</v>
      </c>
      <c r="I139" s="219"/>
      <c r="J139" s="219"/>
      <c r="K139" s="220">
        <f>ROUND(P139*H139,2)</f>
        <v>0</v>
      </c>
      <c r="L139" s="221"/>
      <c r="M139" s="43"/>
      <c r="N139" s="222" t="s">
        <v>1</v>
      </c>
      <c r="O139" s="223" t="s">
        <v>38</v>
      </c>
      <c r="P139" s="224">
        <f>I139+J139</f>
        <v>0</v>
      </c>
      <c r="Q139" s="224">
        <f>ROUND(I139*H139,2)</f>
        <v>0</v>
      </c>
      <c r="R139" s="224">
        <f>ROUND(J139*H139,2)</f>
        <v>0</v>
      </c>
      <c r="S139" s="90"/>
      <c r="T139" s="225">
        <f>S139*H139</f>
        <v>0</v>
      </c>
      <c r="U139" s="225">
        <v>0</v>
      </c>
      <c r="V139" s="225">
        <f>U139*H139</f>
        <v>0</v>
      </c>
      <c r="W139" s="225">
        <v>0</v>
      </c>
      <c r="X139" s="226">
        <f>W139*H139</f>
        <v>0</v>
      </c>
      <c r="Y139" s="37"/>
      <c r="Z139" s="37"/>
      <c r="AA139" s="37"/>
      <c r="AB139" s="37"/>
      <c r="AC139" s="37"/>
      <c r="AD139" s="37"/>
      <c r="AE139" s="37"/>
      <c r="AR139" s="227" t="s">
        <v>125</v>
      </c>
      <c r="AT139" s="227" t="s">
        <v>121</v>
      </c>
      <c r="AU139" s="227" t="s">
        <v>82</v>
      </c>
      <c r="AY139" s="16" t="s">
        <v>118</v>
      </c>
      <c r="BE139" s="228">
        <f>IF(O139="základní",K139,0)</f>
        <v>0</v>
      </c>
      <c r="BF139" s="228">
        <f>IF(O139="snížená",K139,0)</f>
        <v>0</v>
      </c>
      <c r="BG139" s="228">
        <f>IF(O139="zákl. přenesená",K139,0)</f>
        <v>0</v>
      </c>
      <c r="BH139" s="228">
        <f>IF(O139="sníž. přenesená",K139,0)</f>
        <v>0</v>
      </c>
      <c r="BI139" s="228">
        <f>IF(O139="nulová",K139,0)</f>
        <v>0</v>
      </c>
      <c r="BJ139" s="16" t="s">
        <v>80</v>
      </c>
      <c r="BK139" s="228">
        <f>ROUND(P139*H139,2)</f>
        <v>0</v>
      </c>
      <c r="BL139" s="16" t="s">
        <v>125</v>
      </c>
      <c r="BM139" s="227" t="s">
        <v>160</v>
      </c>
    </row>
    <row r="140" s="13" customFormat="1">
      <c r="A140" s="13"/>
      <c r="B140" s="229"/>
      <c r="C140" s="230"/>
      <c r="D140" s="231" t="s">
        <v>134</v>
      </c>
      <c r="E140" s="230"/>
      <c r="F140" s="233" t="s">
        <v>161</v>
      </c>
      <c r="G140" s="230"/>
      <c r="H140" s="234">
        <v>49314.059999999998</v>
      </c>
      <c r="I140" s="235"/>
      <c r="J140" s="235"/>
      <c r="K140" s="230"/>
      <c r="L140" s="230"/>
      <c r="M140" s="236"/>
      <c r="N140" s="237"/>
      <c r="O140" s="238"/>
      <c r="P140" s="238"/>
      <c r="Q140" s="238"/>
      <c r="R140" s="238"/>
      <c r="S140" s="238"/>
      <c r="T140" s="238"/>
      <c r="U140" s="238"/>
      <c r="V140" s="238"/>
      <c r="W140" s="238"/>
      <c r="X140" s="239"/>
      <c r="Y140" s="13"/>
      <c r="Z140" s="13"/>
      <c r="AA140" s="13"/>
      <c r="AB140" s="13"/>
      <c r="AC140" s="13"/>
      <c r="AD140" s="13"/>
      <c r="AE140" s="13"/>
      <c r="AT140" s="240" t="s">
        <v>134</v>
      </c>
      <c r="AU140" s="240" t="s">
        <v>82</v>
      </c>
      <c r="AV140" s="13" t="s">
        <v>82</v>
      </c>
      <c r="AW140" s="13" t="s">
        <v>4</v>
      </c>
      <c r="AX140" s="13" t="s">
        <v>80</v>
      </c>
      <c r="AY140" s="240" t="s">
        <v>118</v>
      </c>
    </row>
    <row r="141" s="2" customFormat="1" ht="33.38182" customHeight="1">
      <c r="A141" s="37"/>
      <c r="B141" s="38"/>
      <c r="C141" s="214" t="s">
        <v>162</v>
      </c>
      <c r="D141" s="214" t="s">
        <v>121</v>
      </c>
      <c r="E141" s="215" t="s">
        <v>163</v>
      </c>
      <c r="F141" s="216" t="s">
        <v>164</v>
      </c>
      <c r="G141" s="217" t="s">
        <v>124</v>
      </c>
      <c r="H141" s="218">
        <v>1095.8679999999999</v>
      </c>
      <c r="I141" s="219"/>
      <c r="J141" s="219"/>
      <c r="K141" s="220">
        <f>ROUND(P141*H141,2)</f>
        <v>0</v>
      </c>
      <c r="L141" s="221"/>
      <c r="M141" s="43"/>
      <c r="N141" s="222" t="s">
        <v>1</v>
      </c>
      <c r="O141" s="223" t="s">
        <v>38</v>
      </c>
      <c r="P141" s="224">
        <f>I141+J141</f>
        <v>0</v>
      </c>
      <c r="Q141" s="224">
        <f>ROUND(I141*H141,2)</f>
        <v>0</v>
      </c>
      <c r="R141" s="224">
        <f>ROUND(J141*H141,2)</f>
        <v>0</v>
      </c>
      <c r="S141" s="90"/>
      <c r="T141" s="225">
        <f>S141*H141</f>
        <v>0</v>
      </c>
      <c r="U141" s="225">
        <v>0</v>
      </c>
      <c r="V141" s="225">
        <f>U141*H141</f>
        <v>0</v>
      </c>
      <c r="W141" s="225">
        <v>0</v>
      </c>
      <c r="X141" s="226">
        <f>W141*H141</f>
        <v>0</v>
      </c>
      <c r="Y141" s="37"/>
      <c r="Z141" s="37"/>
      <c r="AA141" s="37"/>
      <c r="AB141" s="37"/>
      <c r="AC141" s="37"/>
      <c r="AD141" s="37"/>
      <c r="AE141" s="37"/>
      <c r="AR141" s="227" t="s">
        <v>125</v>
      </c>
      <c r="AT141" s="227" t="s">
        <v>121</v>
      </c>
      <c r="AU141" s="227" t="s">
        <v>82</v>
      </c>
      <c r="AY141" s="16" t="s">
        <v>118</v>
      </c>
      <c r="BE141" s="228">
        <f>IF(O141="základní",K141,0)</f>
        <v>0</v>
      </c>
      <c r="BF141" s="228">
        <f>IF(O141="snížená",K141,0)</f>
        <v>0</v>
      </c>
      <c r="BG141" s="228">
        <f>IF(O141="zákl. přenesená",K141,0)</f>
        <v>0</v>
      </c>
      <c r="BH141" s="228">
        <f>IF(O141="sníž. přenesená",K141,0)</f>
        <v>0</v>
      </c>
      <c r="BI141" s="228">
        <f>IF(O141="nulová",K141,0)</f>
        <v>0</v>
      </c>
      <c r="BJ141" s="16" t="s">
        <v>80</v>
      </c>
      <c r="BK141" s="228">
        <f>ROUND(P141*H141,2)</f>
        <v>0</v>
      </c>
      <c r="BL141" s="16" t="s">
        <v>125</v>
      </c>
      <c r="BM141" s="227" t="s">
        <v>165</v>
      </c>
    </row>
    <row r="142" s="13" customFormat="1">
      <c r="A142" s="13"/>
      <c r="B142" s="229"/>
      <c r="C142" s="230"/>
      <c r="D142" s="231" t="s">
        <v>134</v>
      </c>
      <c r="E142" s="232" t="s">
        <v>1</v>
      </c>
      <c r="F142" s="233" t="s">
        <v>166</v>
      </c>
      <c r="G142" s="230"/>
      <c r="H142" s="234">
        <v>1095.8679999999999</v>
      </c>
      <c r="I142" s="235"/>
      <c r="J142" s="235"/>
      <c r="K142" s="230"/>
      <c r="L142" s="230"/>
      <c r="M142" s="236"/>
      <c r="N142" s="237"/>
      <c r="O142" s="238"/>
      <c r="P142" s="238"/>
      <c r="Q142" s="238"/>
      <c r="R142" s="238"/>
      <c r="S142" s="238"/>
      <c r="T142" s="238"/>
      <c r="U142" s="238"/>
      <c r="V142" s="238"/>
      <c r="W142" s="238"/>
      <c r="X142" s="239"/>
      <c r="Y142" s="13"/>
      <c r="Z142" s="13"/>
      <c r="AA142" s="13"/>
      <c r="AB142" s="13"/>
      <c r="AC142" s="13"/>
      <c r="AD142" s="13"/>
      <c r="AE142" s="13"/>
      <c r="AT142" s="240" t="s">
        <v>134</v>
      </c>
      <c r="AU142" s="240" t="s">
        <v>82</v>
      </c>
      <c r="AV142" s="13" t="s">
        <v>82</v>
      </c>
      <c r="AW142" s="13" t="s">
        <v>5</v>
      </c>
      <c r="AX142" s="13" t="s">
        <v>80</v>
      </c>
      <c r="AY142" s="240" t="s">
        <v>118</v>
      </c>
    </row>
    <row r="143" s="2" customFormat="1" ht="33.38182" customHeight="1">
      <c r="A143" s="37"/>
      <c r="B143" s="38"/>
      <c r="C143" s="214" t="s">
        <v>148</v>
      </c>
      <c r="D143" s="214" t="s">
        <v>121</v>
      </c>
      <c r="E143" s="215" t="s">
        <v>167</v>
      </c>
      <c r="F143" s="216" t="s">
        <v>168</v>
      </c>
      <c r="G143" s="217" t="s">
        <v>169</v>
      </c>
      <c r="H143" s="218">
        <v>1</v>
      </c>
      <c r="I143" s="219"/>
      <c r="J143" s="219"/>
      <c r="K143" s="220">
        <f>ROUND(P143*H143,2)</f>
        <v>0</v>
      </c>
      <c r="L143" s="221"/>
      <c r="M143" s="43"/>
      <c r="N143" s="222" t="s">
        <v>1</v>
      </c>
      <c r="O143" s="223" t="s">
        <v>38</v>
      </c>
      <c r="P143" s="224">
        <f>I143+J143</f>
        <v>0</v>
      </c>
      <c r="Q143" s="224">
        <f>ROUND(I143*H143,2)</f>
        <v>0</v>
      </c>
      <c r="R143" s="224">
        <f>ROUND(J143*H143,2)</f>
        <v>0</v>
      </c>
      <c r="S143" s="90"/>
      <c r="T143" s="225">
        <f>S143*H143</f>
        <v>0</v>
      </c>
      <c r="U143" s="225">
        <v>0</v>
      </c>
      <c r="V143" s="225">
        <f>U143*H143</f>
        <v>0</v>
      </c>
      <c r="W143" s="225">
        <v>0</v>
      </c>
      <c r="X143" s="226">
        <f>W143*H143</f>
        <v>0</v>
      </c>
      <c r="Y143" s="37"/>
      <c r="Z143" s="37"/>
      <c r="AA143" s="37"/>
      <c r="AB143" s="37"/>
      <c r="AC143" s="37"/>
      <c r="AD143" s="37"/>
      <c r="AE143" s="37"/>
      <c r="AR143" s="227" t="s">
        <v>125</v>
      </c>
      <c r="AT143" s="227" t="s">
        <v>121</v>
      </c>
      <c r="AU143" s="227" t="s">
        <v>82</v>
      </c>
      <c r="AY143" s="16" t="s">
        <v>118</v>
      </c>
      <c r="BE143" s="228">
        <f>IF(O143="základní",K143,0)</f>
        <v>0</v>
      </c>
      <c r="BF143" s="228">
        <f>IF(O143="snížená",K143,0)</f>
        <v>0</v>
      </c>
      <c r="BG143" s="228">
        <f>IF(O143="zákl. přenesená",K143,0)</f>
        <v>0</v>
      </c>
      <c r="BH143" s="228">
        <f>IF(O143="sníž. přenesená",K143,0)</f>
        <v>0</v>
      </c>
      <c r="BI143" s="228">
        <f>IF(O143="nulová",K143,0)</f>
        <v>0</v>
      </c>
      <c r="BJ143" s="16" t="s">
        <v>80</v>
      </c>
      <c r="BK143" s="228">
        <f>ROUND(P143*H143,2)</f>
        <v>0</v>
      </c>
      <c r="BL143" s="16" t="s">
        <v>125</v>
      </c>
      <c r="BM143" s="227" t="s">
        <v>170</v>
      </c>
    </row>
    <row r="144" s="2" customFormat="1" ht="33.38182" customHeight="1">
      <c r="A144" s="37"/>
      <c r="B144" s="38"/>
      <c r="C144" s="214" t="s">
        <v>171</v>
      </c>
      <c r="D144" s="214" t="s">
        <v>121</v>
      </c>
      <c r="E144" s="215" t="s">
        <v>172</v>
      </c>
      <c r="F144" s="216" t="s">
        <v>173</v>
      </c>
      <c r="G144" s="217" t="s">
        <v>169</v>
      </c>
      <c r="H144" s="218">
        <v>1</v>
      </c>
      <c r="I144" s="219"/>
      <c r="J144" s="219"/>
      <c r="K144" s="220">
        <f>ROUND(P144*H144,2)</f>
        <v>0</v>
      </c>
      <c r="L144" s="221"/>
      <c r="M144" s="43"/>
      <c r="N144" s="222" t="s">
        <v>1</v>
      </c>
      <c r="O144" s="223" t="s">
        <v>38</v>
      </c>
      <c r="P144" s="224">
        <f>I144+J144</f>
        <v>0</v>
      </c>
      <c r="Q144" s="224">
        <f>ROUND(I144*H144,2)</f>
        <v>0</v>
      </c>
      <c r="R144" s="224">
        <f>ROUND(J144*H144,2)</f>
        <v>0</v>
      </c>
      <c r="S144" s="90"/>
      <c r="T144" s="225">
        <f>S144*H144</f>
        <v>0</v>
      </c>
      <c r="U144" s="225">
        <v>0</v>
      </c>
      <c r="V144" s="225">
        <f>U144*H144</f>
        <v>0</v>
      </c>
      <c r="W144" s="225">
        <v>0</v>
      </c>
      <c r="X144" s="226">
        <f>W144*H144</f>
        <v>0</v>
      </c>
      <c r="Y144" s="37"/>
      <c r="Z144" s="37"/>
      <c r="AA144" s="37"/>
      <c r="AB144" s="37"/>
      <c r="AC144" s="37"/>
      <c r="AD144" s="37"/>
      <c r="AE144" s="37"/>
      <c r="AR144" s="227" t="s">
        <v>125</v>
      </c>
      <c r="AT144" s="227" t="s">
        <v>121</v>
      </c>
      <c r="AU144" s="227" t="s">
        <v>82</v>
      </c>
      <c r="AY144" s="16" t="s">
        <v>118</v>
      </c>
      <c r="BE144" s="228">
        <f>IF(O144="základní",K144,0)</f>
        <v>0</v>
      </c>
      <c r="BF144" s="228">
        <f>IF(O144="snížená",K144,0)</f>
        <v>0</v>
      </c>
      <c r="BG144" s="228">
        <f>IF(O144="zákl. přenesená",K144,0)</f>
        <v>0</v>
      </c>
      <c r="BH144" s="228">
        <f>IF(O144="sníž. přenesená",K144,0)</f>
        <v>0</v>
      </c>
      <c r="BI144" s="228">
        <f>IF(O144="nulová",K144,0)</f>
        <v>0</v>
      </c>
      <c r="BJ144" s="16" t="s">
        <v>80</v>
      </c>
      <c r="BK144" s="228">
        <f>ROUND(P144*H144,2)</f>
        <v>0</v>
      </c>
      <c r="BL144" s="16" t="s">
        <v>125</v>
      </c>
      <c r="BM144" s="227" t="s">
        <v>174</v>
      </c>
    </row>
    <row r="145" s="2" customFormat="1" ht="33.38182" customHeight="1">
      <c r="A145" s="37"/>
      <c r="B145" s="38"/>
      <c r="C145" s="214" t="s">
        <v>175</v>
      </c>
      <c r="D145" s="214" t="s">
        <v>121</v>
      </c>
      <c r="E145" s="215" t="s">
        <v>176</v>
      </c>
      <c r="F145" s="216" t="s">
        <v>177</v>
      </c>
      <c r="G145" s="217" t="s">
        <v>169</v>
      </c>
      <c r="H145" s="218">
        <v>1</v>
      </c>
      <c r="I145" s="219"/>
      <c r="J145" s="219"/>
      <c r="K145" s="220">
        <f>ROUND(P145*H145,2)</f>
        <v>0</v>
      </c>
      <c r="L145" s="221"/>
      <c r="M145" s="43"/>
      <c r="N145" s="222" t="s">
        <v>1</v>
      </c>
      <c r="O145" s="223" t="s">
        <v>38</v>
      </c>
      <c r="P145" s="224">
        <f>I145+J145</f>
        <v>0</v>
      </c>
      <c r="Q145" s="224">
        <f>ROUND(I145*H145,2)</f>
        <v>0</v>
      </c>
      <c r="R145" s="224">
        <f>ROUND(J145*H145,2)</f>
        <v>0</v>
      </c>
      <c r="S145" s="90"/>
      <c r="T145" s="225">
        <f>S145*H145</f>
        <v>0</v>
      </c>
      <c r="U145" s="225">
        <v>0</v>
      </c>
      <c r="V145" s="225">
        <f>U145*H145</f>
        <v>0</v>
      </c>
      <c r="W145" s="225">
        <v>0</v>
      </c>
      <c r="X145" s="226">
        <f>W145*H145</f>
        <v>0</v>
      </c>
      <c r="Y145" s="37"/>
      <c r="Z145" s="37"/>
      <c r="AA145" s="37"/>
      <c r="AB145" s="37"/>
      <c r="AC145" s="37"/>
      <c r="AD145" s="37"/>
      <c r="AE145" s="37"/>
      <c r="AR145" s="227" t="s">
        <v>125</v>
      </c>
      <c r="AT145" s="227" t="s">
        <v>121</v>
      </c>
      <c r="AU145" s="227" t="s">
        <v>82</v>
      </c>
      <c r="AY145" s="16" t="s">
        <v>118</v>
      </c>
      <c r="BE145" s="228">
        <f>IF(O145="základní",K145,0)</f>
        <v>0</v>
      </c>
      <c r="BF145" s="228">
        <f>IF(O145="snížená",K145,0)</f>
        <v>0</v>
      </c>
      <c r="BG145" s="228">
        <f>IF(O145="zákl. přenesená",K145,0)</f>
        <v>0</v>
      </c>
      <c r="BH145" s="228">
        <f>IF(O145="sníž. přenesená",K145,0)</f>
        <v>0</v>
      </c>
      <c r="BI145" s="228">
        <f>IF(O145="nulová",K145,0)</f>
        <v>0</v>
      </c>
      <c r="BJ145" s="16" t="s">
        <v>80</v>
      </c>
      <c r="BK145" s="228">
        <f>ROUND(P145*H145,2)</f>
        <v>0</v>
      </c>
      <c r="BL145" s="16" t="s">
        <v>125</v>
      </c>
      <c r="BM145" s="227" t="s">
        <v>178</v>
      </c>
    </row>
    <row r="146" s="2" customFormat="1" ht="22.25455" customHeight="1">
      <c r="A146" s="37"/>
      <c r="B146" s="38"/>
      <c r="C146" s="214" t="s">
        <v>179</v>
      </c>
      <c r="D146" s="214" t="s">
        <v>121</v>
      </c>
      <c r="E146" s="215" t="s">
        <v>180</v>
      </c>
      <c r="F146" s="216" t="s">
        <v>181</v>
      </c>
      <c r="G146" s="217" t="s">
        <v>124</v>
      </c>
      <c r="H146" s="218">
        <v>1095.8679999999999</v>
      </c>
      <c r="I146" s="219"/>
      <c r="J146" s="219"/>
      <c r="K146" s="220">
        <f>ROUND(P146*H146,2)</f>
        <v>0</v>
      </c>
      <c r="L146" s="221"/>
      <c r="M146" s="43"/>
      <c r="N146" s="222" t="s">
        <v>1</v>
      </c>
      <c r="O146" s="223" t="s">
        <v>38</v>
      </c>
      <c r="P146" s="224">
        <f>I146+J146</f>
        <v>0</v>
      </c>
      <c r="Q146" s="224">
        <f>ROUND(I146*H146,2)</f>
        <v>0</v>
      </c>
      <c r="R146" s="224">
        <f>ROUND(J146*H146,2)</f>
        <v>0</v>
      </c>
      <c r="S146" s="90"/>
      <c r="T146" s="225">
        <f>S146*H146</f>
        <v>0</v>
      </c>
      <c r="U146" s="225">
        <v>0</v>
      </c>
      <c r="V146" s="225">
        <f>U146*H146</f>
        <v>0</v>
      </c>
      <c r="W146" s="225">
        <v>0</v>
      </c>
      <c r="X146" s="226">
        <f>W146*H146</f>
        <v>0</v>
      </c>
      <c r="Y146" s="37"/>
      <c r="Z146" s="37"/>
      <c r="AA146" s="37"/>
      <c r="AB146" s="37"/>
      <c r="AC146" s="37"/>
      <c r="AD146" s="37"/>
      <c r="AE146" s="37"/>
      <c r="AR146" s="227" t="s">
        <v>125</v>
      </c>
      <c r="AT146" s="227" t="s">
        <v>121</v>
      </c>
      <c r="AU146" s="227" t="s">
        <v>82</v>
      </c>
      <c r="AY146" s="16" t="s">
        <v>118</v>
      </c>
      <c r="BE146" s="228">
        <f>IF(O146="základní",K146,0)</f>
        <v>0</v>
      </c>
      <c r="BF146" s="228">
        <f>IF(O146="snížená",K146,0)</f>
        <v>0</v>
      </c>
      <c r="BG146" s="228">
        <f>IF(O146="zákl. přenesená",K146,0)</f>
        <v>0</v>
      </c>
      <c r="BH146" s="228">
        <f>IF(O146="sníž. přenesená",K146,0)</f>
        <v>0</v>
      </c>
      <c r="BI146" s="228">
        <f>IF(O146="nulová",K146,0)</f>
        <v>0</v>
      </c>
      <c r="BJ146" s="16" t="s">
        <v>80</v>
      </c>
      <c r="BK146" s="228">
        <f>ROUND(P146*H146,2)</f>
        <v>0</v>
      </c>
      <c r="BL146" s="16" t="s">
        <v>125</v>
      </c>
      <c r="BM146" s="227" t="s">
        <v>182</v>
      </c>
    </row>
    <row r="147" s="2" customFormat="1" ht="22.25455" customHeight="1">
      <c r="A147" s="37"/>
      <c r="B147" s="38"/>
      <c r="C147" s="214" t="s">
        <v>183</v>
      </c>
      <c r="D147" s="214" t="s">
        <v>121</v>
      </c>
      <c r="E147" s="215" t="s">
        <v>184</v>
      </c>
      <c r="F147" s="216" t="s">
        <v>185</v>
      </c>
      <c r="G147" s="217" t="s">
        <v>124</v>
      </c>
      <c r="H147" s="218">
        <v>49314.059999999998</v>
      </c>
      <c r="I147" s="219"/>
      <c r="J147" s="219"/>
      <c r="K147" s="220">
        <f>ROUND(P147*H147,2)</f>
        <v>0</v>
      </c>
      <c r="L147" s="221"/>
      <c r="M147" s="43"/>
      <c r="N147" s="222" t="s">
        <v>1</v>
      </c>
      <c r="O147" s="223" t="s">
        <v>38</v>
      </c>
      <c r="P147" s="224">
        <f>I147+J147</f>
        <v>0</v>
      </c>
      <c r="Q147" s="224">
        <f>ROUND(I147*H147,2)</f>
        <v>0</v>
      </c>
      <c r="R147" s="224">
        <f>ROUND(J147*H147,2)</f>
        <v>0</v>
      </c>
      <c r="S147" s="90"/>
      <c r="T147" s="225">
        <f>S147*H147</f>
        <v>0</v>
      </c>
      <c r="U147" s="225">
        <v>0</v>
      </c>
      <c r="V147" s="225">
        <f>U147*H147</f>
        <v>0</v>
      </c>
      <c r="W147" s="225">
        <v>0</v>
      </c>
      <c r="X147" s="226">
        <f>W147*H147</f>
        <v>0</v>
      </c>
      <c r="Y147" s="37"/>
      <c r="Z147" s="37"/>
      <c r="AA147" s="37"/>
      <c r="AB147" s="37"/>
      <c r="AC147" s="37"/>
      <c r="AD147" s="37"/>
      <c r="AE147" s="37"/>
      <c r="AR147" s="227" t="s">
        <v>125</v>
      </c>
      <c r="AT147" s="227" t="s">
        <v>121</v>
      </c>
      <c r="AU147" s="227" t="s">
        <v>82</v>
      </c>
      <c r="AY147" s="16" t="s">
        <v>118</v>
      </c>
      <c r="BE147" s="228">
        <f>IF(O147="základní",K147,0)</f>
        <v>0</v>
      </c>
      <c r="BF147" s="228">
        <f>IF(O147="snížená",K147,0)</f>
        <v>0</v>
      </c>
      <c r="BG147" s="228">
        <f>IF(O147="zákl. přenesená",K147,0)</f>
        <v>0</v>
      </c>
      <c r="BH147" s="228">
        <f>IF(O147="sníž. přenesená",K147,0)</f>
        <v>0</v>
      </c>
      <c r="BI147" s="228">
        <f>IF(O147="nulová",K147,0)</f>
        <v>0</v>
      </c>
      <c r="BJ147" s="16" t="s">
        <v>80</v>
      </c>
      <c r="BK147" s="228">
        <f>ROUND(P147*H147,2)</f>
        <v>0</v>
      </c>
      <c r="BL147" s="16" t="s">
        <v>125</v>
      </c>
      <c r="BM147" s="227" t="s">
        <v>186</v>
      </c>
    </row>
    <row r="148" s="13" customFormat="1">
      <c r="A148" s="13"/>
      <c r="B148" s="229"/>
      <c r="C148" s="230"/>
      <c r="D148" s="231" t="s">
        <v>134</v>
      </c>
      <c r="E148" s="230"/>
      <c r="F148" s="233" t="s">
        <v>161</v>
      </c>
      <c r="G148" s="230"/>
      <c r="H148" s="234">
        <v>49314.059999999998</v>
      </c>
      <c r="I148" s="235"/>
      <c r="J148" s="235"/>
      <c r="K148" s="230"/>
      <c r="L148" s="230"/>
      <c r="M148" s="236"/>
      <c r="N148" s="237"/>
      <c r="O148" s="238"/>
      <c r="P148" s="238"/>
      <c r="Q148" s="238"/>
      <c r="R148" s="238"/>
      <c r="S148" s="238"/>
      <c r="T148" s="238"/>
      <c r="U148" s="238"/>
      <c r="V148" s="238"/>
      <c r="W148" s="238"/>
      <c r="X148" s="239"/>
      <c r="Y148" s="13"/>
      <c r="Z148" s="13"/>
      <c r="AA148" s="13"/>
      <c r="AB148" s="13"/>
      <c r="AC148" s="13"/>
      <c r="AD148" s="13"/>
      <c r="AE148" s="13"/>
      <c r="AT148" s="240" t="s">
        <v>134</v>
      </c>
      <c r="AU148" s="240" t="s">
        <v>82</v>
      </c>
      <c r="AV148" s="13" t="s">
        <v>82</v>
      </c>
      <c r="AW148" s="13" t="s">
        <v>4</v>
      </c>
      <c r="AX148" s="13" t="s">
        <v>80</v>
      </c>
      <c r="AY148" s="240" t="s">
        <v>118</v>
      </c>
    </row>
    <row r="149" s="2" customFormat="1" ht="15.70909" customHeight="1">
      <c r="A149" s="37"/>
      <c r="B149" s="38"/>
      <c r="C149" s="214" t="s">
        <v>187</v>
      </c>
      <c r="D149" s="214" t="s">
        <v>121</v>
      </c>
      <c r="E149" s="215" t="s">
        <v>188</v>
      </c>
      <c r="F149" s="216" t="s">
        <v>189</v>
      </c>
      <c r="G149" s="217" t="s">
        <v>190</v>
      </c>
      <c r="H149" s="218">
        <v>10</v>
      </c>
      <c r="I149" s="219"/>
      <c r="J149" s="219"/>
      <c r="K149" s="220">
        <f>ROUND(P149*H149,2)</f>
        <v>0</v>
      </c>
      <c r="L149" s="221"/>
      <c r="M149" s="43"/>
      <c r="N149" s="222" t="s">
        <v>1</v>
      </c>
      <c r="O149" s="223" t="s">
        <v>38</v>
      </c>
      <c r="P149" s="224">
        <f>I149+J149</f>
        <v>0</v>
      </c>
      <c r="Q149" s="224">
        <f>ROUND(I149*H149,2)</f>
        <v>0</v>
      </c>
      <c r="R149" s="224">
        <f>ROUND(J149*H149,2)</f>
        <v>0</v>
      </c>
      <c r="S149" s="90"/>
      <c r="T149" s="225">
        <f>S149*H149</f>
        <v>0</v>
      </c>
      <c r="U149" s="225">
        <v>0</v>
      </c>
      <c r="V149" s="225">
        <f>U149*H149</f>
        <v>0</v>
      </c>
      <c r="W149" s="225">
        <v>0</v>
      </c>
      <c r="X149" s="226">
        <f>W149*H149</f>
        <v>0</v>
      </c>
      <c r="Y149" s="37"/>
      <c r="Z149" s="37"/>
      <c r="AA149" s="37"/>
      <c r="AB149" s="37"/>
      <c r="AC149" s="37"/>
      <c r="AD149" s="37"/>
      <c r="AE149" s="37"/>
      <c r="AR149" s="227" t="s">
        <v>125</v>
      </c>
      <c r="AT149" s="227" t="s">
        <v>121</v>
      </c>
      <c r="AU149" s="227" t="s">
        <v>82</v>
      </c>
      <c r="AY149" s="16" t="s">
        <v>118</v>
      </c>
      <c r="BE149" s="228">
        <f>IF(O149="základní",K149,0)</f>
        <v>0</v>
      </c>
      <c r="BF149" s="228">
        <f>IF(O149="snížená",K149,0)</f>
        <v>0</v>
      </c>
      <c r="BG149" s="228">
        <f>IF(O149="zákl. přenesená",K149,0)</f>
        <v>0</v>
      </c>
      <c r="BH149" s="228">
        <f>IF(O149="sníž. přenesená",K149,0)</f>
        <v>0</v>
      </c>
      <c r="BI149" s="228">
        <f>IF(O149="nulová",K149,0)</f>
        <v>0</v>
      </c>
      <c r="BJ149" s="16" t="s">
        <v>80</v>
      </c>
      <c r="BK149" s="228">
        <f>ROUND(P149*H149,2)</f>
        <v>0</v>
      </c>
      <c r="BL149" s="16" t="s">
        <v>125</v>
      </c>
      <c r="BM149" s="227" t="s">
        <v>191</v>
      </c>
    </row>
    <row r="150" s="2" customFormat="1" ht="24.65454" customHeight="1">
      <c r="A150" s="37"/>
      <c r="B150" s="38"/>
      <c r="C150" s="214" t="s">
        <v>9</v>
      </c>
      <c r="D150" s="214" t="s">
        <v>121</v>
      </c>
      <c r="E150" s="215" t="s">
        <v>192</v>
      </c>
      <c r="F150" s="216" t="s">
        <v>193</v>
      </c>
      <c r="G150" s="217" t="s">
        <v>190</v>
      </c>
      <c r="H150" s="218">
        <v>450</v>
      </c>
      <c r="I150" s="219"/>
      <c r="J150" s="219"/>
      <c r="K150" s="220">
        <f>ROUND(P150*H150,2)</f>
        <v>0</v>
      </c>
      <c r="L150" s="221"/>
      <c r="M150" s="43"/>
      <c r="N150" s="222" t="s">
        <v>1</v>
      </c>
      <c r="O150" s="223" t="s">
        <v>38</v>
      </c>
      <c r="P150" s="224">
        <f>I150+J150</f>
        <v>0</v>
      </c>
      <c r="Q150" s="224">
        <f>ROUND(I150*H150,2)</f>
        <v>0</v>
      </c>
      <c r="R150" s="224">
        <f>ROUND(J150*H150,2)</f>
        <v>0</v>
      </c>
      <c r="S150" s="90"/>
      <c r="T150" s="225">
        <f>S150*H150</f>
        <v>0</v>
      </c>
      <c r="U150" s="225">
        <v>0</v>
      </c>
      <c r="V150" s="225">
        <f>U150*H150</f>
        <v>0</v>
      </c>
      <c r="W150" s="225">
        <v>0</v>
      </c>
      <c r="X150" s="226">
        <f>W150*H150</f>
        <v>0</v>
      </c>
      <c r="Y150" s="37"/>
      <c r="Z150" s="37"/>
      <c r="AA150" s="37"/>
      <c r="AB150" s="37"/>
      <c r="AC150" s="37"/>
      <c r="AD150" s="37"/>
      <c r="AE150" s="37"/>
      <c r="AR150" s="227" t="s">
        <v>125</v>
      </c>
      <c r="AT150" s="227" t="s">
        <v>121</v>
      </c>
      <c r="AU150" s="227" t="s">
        <v>82</v>
      </c>
      <c r="AY150" s="16" t="s">
        <v>118</v>
      </c>
      <c r="BE150" s="228">
        <f>IF(O150="základní",K150,0)</f>
        <v>0</v>
      </c>
      <c r="BF150" s="228">
        <f>IF(O150="snížená",K150,0)</f>
        <v>0</v>
      </c>
      <c r="BG150" s="228">
        <f>IF(O150="zákl. přenesená",K150,0)</f>
        <v>0</v>
      </c>
      <c r="BH150" s="228">
        <f>IF(O150="sníž. přenesená",K150,0)</f>
        <v>0</v>
      </c>
      <c r="BI150" s="228">
        <f>IF(O150="nulová",K150,0)</f>
        <v>0</v>
      </c>
      <c r="BJ150" s="16" t="s">
        <v>80</v>
      </c>
      <c r="BK150" s="228">
        <f>ROUND(P150*H150,2)</f>
        <v>0</v>
      </c>
      <c r="BL150" s="16" t="s">
        <v>125</v>
      </c>
      <c r="BM150" s="227" t="s">
        <v>194</v>
      </c>
    </row>
    <row r="151" s="13" customFormat="1">
      <c r="A151" s="13"/>
      <c r="B151" s="229"/>
      <c r="C151" s="230"/>
      <c r="D151" s="231" t="s">
        <v>134</v>
      </c>
      <c r="E151" s="230"/>
      <c r="F151" s="233" t="s">
        <v>195</v>
      </c>
      <c r="G151" s="230"/>
      <c r="H151" s="234">
        <v>450</v>
      </c>
      <c r="I151" s="235"/>
      <c r="J151" s="235"/>
      <c r="K151" s="230"/>
      <c r="L151" s="230"/>
      <c r="M151" s="236"/>
      <c r="N151" s="237"/>
      <c r="O151" s="238"/>
      <c r="P151" s="238"/>
      <c r="Q151" s="238"/>
      <c r="R151" s="238"/>
      <c r="S151" s="238"/>
      <c r="T151" s="238"/>
      <c r="U151" s="238"/>
      <c r="V151" s="238"/>
      <c r="W151" s="238"/>
      <c r="X151" s="239"/>
      <c r="Y151" s="13"/>
      <c r="Z151" s="13"/>
      <c r="AA151" s="13"/>
      <c r="AB151" s="13"/>
      <c r="AC151" s="13"/>
      <c r="AD151" s="13"/>
      <c r="AE151" s="13"/>
      <c r="AT151" s="240" t="s">
        <v>134</v>
      </c>
      <c r="AU151" s="240" t="s">
        <v>82</v>
      </c>
      <c r="AV151" s="13" t="s">
        <v>82</v>
      </c>
      <c r="AW151" s="13" t="s">
        <v>4</v>
      </c>
      <c r="AX151" s="13" t="s">
        <v>80</v>
      </c>
      <c r="AY151" s="240" t="s">
        <v>118</v>
      </c>
    </row>
    <row r="152" s="2" customFormat="1" ht="22.25455" customHeight="1">
      <c r="A152" s="37"/>
      <c r="B152" s="38"/>
      <c r="C152" s="214" t="s">
        <v>196</v>
      </c>
      <c r="D152" s="214" t="s">
        <v>121</v>
      </c>
      <c r="E152" s="215" t="s">
        <v>197</v>
      </c>
      <c r="F152" s="216" t="s">
        <v>198</v>
      </c>
      <c r="G152" s="217" t="s">
        <v>190</v>
      </c>
      <c r="H152" s="218">
        <v>10</v>
      </c>
      <c r="I152" s="219"/>
      <c r="J152" s="219"/>
      <c r="K152" s="220">
        <f>ROUND(P152*H152,2)</f>
        <v>0</v>
      </c>
      <c r="L152" s="221"/>
      <c r="M152" s="43"/>
      <c r="N152" s="222" t="s">
        <v>1</v>
      </c>
      <c r="O152" s="223" t="s">
        <v>38</v>
      </c>
      <c r="P152" s="224">
        <f>I152+J152</f>
        <v>0</v>
      </c>
      <c r="Q152" s="224">
        <f>ROUND(I152*H152,2)</f>
        <v>0</v>
      </c>
      <c r="R152" s="224">
        <f>ROUND(J152*H152,2)</f>
        <v>0</v>
      </c>
      <c r="S152" s="90"/>
      <c r="T152" s="225">
        <f>S152*H152</f>
        <v>0</v>
      </c>
      <c r="U152" s="225">
        <v>0</v>
      </c>
      <c r="V152" s="225">
        <f>U152*H152</f>
        <v>0</v>
      </c>
      <c r="W152" s="225">
        <v>0</v>
      </c>
      <c r="X152" s="226">
        <f>W152*H152</f>
        <v>0</v>
      </c>
      <c r="Y152" s="37"/>
      <c r="Z152" s="37"/>
      <c r="AA152" s="37"/>
      <c r="AB152" s="37"/>
      <c r="AC152" s="37"/>
      <c r="AD152" s="37"/>
      <c r="AE152" s="37"/>
      <c r="AR152" s="227" t="s">
        <v>125</v>
      </c>
      <c r="AT152" s="227" t="s">
        <v>121</v>
      </c>
      <c r="AU152" s="227" t="s">
        <v>82</v>
      </c>
      <c r="AY152" s="16" t="s">
        <v>118</v>
      </c>
      <c r="BE152" s="228">
        <f>IF(O152="základní",K152,0)</f>
        <v>0</v>
      </c>
      <c r="BF152" s="228">
        <f>IF(O152="snížená",K152,0)</f>
        <v>0</v>
      </c>
      <c r="BG152" s="228">
        <f>IF(O152="zákl. přenesená",K152,0)</f>
        <v>0</v>
      </c>
      <c r="BH152" s="228">
        <f>IF(O152="sníž. přenesená",K152,0)</f>
        <v>0</v>
      </c>
      <c r="BI152" s="228">
        <f>IF(O152="nulová",K152,0)</f>
        <v>0</v>
      </c>
      <c r="BJ152" s="16" t="s">
        <v>80</v>
      </c>
      <c r="BK152" s="228">
        <f>ROUND(P152*H152,2)</f>
        <v>0</v>
      </c>
      <c r="BL152" s="16" t="s">
        <v>125</v>
      </c>
      <c r="BM152" s="227" t="s">
        <v>199</v>
      </c>
    </row>
    <row r="153" s="12" customFormat="1" ht="22.8" customHeight="1">
      <c r="A153" s="12"/>
      <c r="B153" s="197"/>
      <c r="C153" s="198"/>
      <c r="D153" s="199" t="s">
        <v>74</v>
      </c>
      <c r="E153" s="212" t="s">
        <v>200</v>
      </c>
      <c r="F153" s="212" t="s">
        <v>201</v>
      </c>
      <c r="G153" s="198"/>
      <c r="H153" s="198"/>
      <c r="I153" s="201"/>
      <c r="J153" s="201"/>
      <c r="K153" s="213">
        <f>BK153</f>
        <v>0</v>
      </c>
      <c r="L153" s="198"/>
      <c r="M153" s="203"/>
      <c r="N153" s="204"/>
      <c r="O153" s="205"/>
      <c r="P153" s="205"/>
      <c r="Q153" s="206">
        <f>Q154</f>
        <v>0</v>
      </c>
      <c r="R153" s="206">
        <f>R154</f>
        <v>0</v>
      </c>
      <c r="S153" s="205"/>
      <c r="T153" s="207">
        <f>T154</f>
        <v>0</v>
      </c>
      <c r="U153" s="205"/>
      <c r="V153" s="207">
        <f>V154</f>
        <v>0</v>
      </c>
      <c r="W153" s="205"/>
      <c r="X153" s="208">
        <f>X154</f>
        <v>0</v>
      </c>
      <c r="Y153" s="12"/>
      <c r="Z153" s="12"/>
      <c r="AA153" s="12"/>
      <c r="AB153" s="12"/>
      <c r="AC153" s="12"/>
      <c r="AD153" s="12"/>
      <c r="AE153" s="12"/>
      <c r="AR153" s="209" t="s">
        <v>80</v>
      </c>
      <c r="AT153" s="210" t="s">
        <v>74</v>
      </c>
      <c r="AU153" s="210" t="s">
        <v>80</v>
      </c>
      <c r="AY153" s="209" t="s">
        <v>118</v>
      </c>
      <c r="BK153" s="211">
        <f>BK154</f>
        <v>0</v>
      </c>
    </row>
    <row r="154" s="2" customFormat="1" ht="22.25455" customHeight="1">
      <c r="A154" s="37"/>
      <c r="B154" s="38"/>
      <c r="C154" s="214" t="s">
        <v>202</v>
      </c>
      <c r="D154" s="214" t="s">
        <v>121</v>
      </c>
      <c r="E154" s="215" t="s">
        <v>203</v>
      </c>
      <c r="F154" s="216" t="s">
        <v>204</v>
      </c>
      <c r="G154" s="217" t="s">
        <v>205</v>
      </c>
      <c r="H154" s="218">
        <v>2.4590000000000001</v>
      </c>
      <c r="I154" s="219"/>
      <c r="J154" s="219"/>
      <c r="K154" s="220">
        <f>ROUND(P154*H154,2)</f>
        <v>0</v>
      </c>
      <c r="L154" s="221"/>
      <c r="M154" s="43"/>
      <c r="N154" s="222" t="s">
        <v>1</v>
      </c>
      <c r="O154" s="223" t="s">
        <v>38</v>
      </c>
      <c r="P154" s="224">
        <f>I154+J154</f>
        <v>0</v>
      </c>
      <c r="Q154" s="224">
        <f>ROUND(I154*H154,2)</f>
        <v>0</v>
      </c>
      <c r="R154" s="224">
        <f>ROUND(J154*H154,2)</f>
        <v>0</v>
      </c>
      <c r="S154" s="90"/>
      <c r="T154" s="225">
        <f>S154*H154</f>
        <v>0</v>
      </c>
      <c r="U154" s="225">
        <v>0</v>
      </c>
      <c r="V154" s="225">
        <f>U154*H154</f>
        <v>0</v>
      </c>
      <c r="W154" s="225">
        <v>0</v>
      </c>
      <c r="X154" s="226">
        <f>W154*H154</f>
        <v>0</v>
      </c>
      <c r="Y154" s="37"/>
      <c r="Z154" s="37"/>
      <c r="AA154" s="37"/>
      <c r="AB154" s="37"/>
      <c r="AC154" s="37"/>
      <c r="AD154" s="37"/>
      <c r="AE154" s="37"/>
      <c r="AR154" s="227" t="s">
        <v>125</v>
      </c>
      <c r="AT154" s="227" t="s">
        <v>121</v>
      </c>
      <c r="AU154" s="227" t="s">
        <v>82</v>
      </c>
      <c r="AY154" s="16" t="s">
        <v>118</v>
      </c>
      <c r="BE154" s="228">
        <f>IF(O154="základní",K154,0)</f>
        <v>0</v>
      </c>
      <c r="BF154" s="228">
        <f>IF(O154="snížená",K154,0)</f>
        <v>0</v>
      </c>
      <c r="BG154" s="228">
        <f>IF(O154="zákl. přenesená",K154,0)</f>
        <v>0</v>
      </c>
      <c r="BH154" s="228">
        <f>IF(O154="sníž. přenesená",K154,0)</f>
        <v>0</v>
      </c>
      <c r="BI154" s="228">
        <f>IF(O154="nulová",K154,0)</f>
        <v>0</v>
      </c>
      <c r="BJ154" s="16" t="s">
        <v>80</v>
      </c>
      <c r="BK154" s="228">
        <f>ROUND(P154*H154,2)</f>
        <v>0</v>
      </c>
      <c r="BL154" s="16" t="s">
        <v>125</v>
      </c>
      <c r="BM154" s="227" t="s">
        <v>206</v>
      </c>
    </row>
    <row r="155" s="12" customFormat="1" ht="25.92" customHeight="1">
      <c r="A155" s="12"/>
      <c r="B155" s="197"/>
      <c r="C155" s="198"/>
      <c r="D155" s="199" t="s">
        <v>74</v>
      </c>
      <c r="E155" s="200" t="s">
        <v>207</v>
      </c>
      <c r="F155" s="200" t="s">
        <v>208</v>
      </c>
      <c r="G155" s="198"/>
      <c r="H155" s="198"/>
      <c r="I155" s="201"/>
      <c r="J155" s="201"/>
      <c r="K155" s="202">
        <f>BK155</f>
        <v>0</v>
      </c>
      <c r="L155" s="198"/>
      <c r="M155" s="203"/>
      <c r="N155" s="204"/>
      <c r="O155" s="205"/>
      <c r="P155" s="205"/>
      <c r="Q155" s="206">
        <f>Q156</f>
        <v>0</v>
      </c>
      <c r="R155" s="206">
        <f>R156</f>
        <v>0</v>
      </c>
      <c r="S155" s="205"/>
      <c r="T155" s="207">
        <f>T156</f>
        <v>0</v>
      </c>
      <c r="U155" s="205"/>
      <c r="V155" s="207">
        <f>V156</f>
        <v>1.8360696000000001</v>
      </c>
      <c r="W155" s="205"/>
      <c r="X155" s="208">
        <f>X156</f>
        <v>0</v>
      </c>
      <c r="Y155" s="12"/>
      <c r="Z155" s="12"/>
      <c r="AA155" s="12"/>
      <c r="AB155" s="12"/>
      <c r="AC155" s="12"/>
      <c r="AD155" s="12"/>
      <c r="AE155" s="12"/>
      <c r="AR155" s="209" t="s">
        <v>82</v>
      </c>
      <c r="AT155" s="210" t="s">
        <v>74</v>
      </c>
      <c r="AU155" s="210" t="s">
        <v>75</v>
      </c>
      <c r="AY155" s="209" t="s">
        <v>118</v>
      </c>
      <c r="BK155" s="211">
        <f>BK156</f>
        <v>0</v>
      </c>
    </row>
    <row r="156" s="12" customFormat="1" ht="22.8" customHeight="1">
      <c r="A156" s="12"/>
      <c r="B156" s="197"/>
      <c r="C156" s="198"/>
      <c r="D156" s="199" t="s">
        <v>74</v>
      </c>
      <c r="E156" s="212" t="s">
        <v>209</v>
      </c>
      <c r="F156" s="212" t="s">
        <v>210</v>
      </c>
      <c r="G156" s="198"/>
      <c r="H156" s="198"/>
      <c r="I156" s="201"/>
      <c r="J156" s="201"/>
      <c r="K156" s="213">
        <f>BK156</f>
        <v>0</v>
      </c>
      <c r="L156" s="198"/>
      <c r="M156" s="203"/>
      <c r="N156" s="204"/>
      <c r="O156" s="205"/>
      <c r="P156" s="205"/>
      <c r="Q156" s="206">
        <f>SUM(Q157:Q186)</f>
        <v>0</v>
      </c>
      <c r="R156" s="206">
        <f>SUM(R157:R186)</f>
        <v>0</v>
      </c>
      <c r="S156" s="205"/>
      <c r="T156" s="207">
        <f>SUM(T157:T186)</f>
        <v>0</v>
      </c>
      <c r="U156" s="205"/>
      <c r="V156" s="207">
        <f>SUM(V157:V186)</f>
        <v>1.8360696000000001</v>
      </c>
      <c r="W156" s="205"/>
      <c r="X156" s="208">
        <f>SUM(X157:X186)</f>
        <v>0</v>
      </c>
      <c r="Y156" s="12"/>
      <c r="Z156" s="12"/>
      <c r="AA156" s="12"/>
      <c r="AB156" s="12"/>
      <c r="AC156" s="12"/>
      <c r="AD156" s="12"/>
      <c r="AE156" s="12"/>
      <c r="AR156" s="209" t="s">
        <v>82</v>
      </c>
      <c r="AT156" s="210" t="s">
        <v>74</v>
      </c>
      <c r="AU156" s="210" t="s">
        <v>80</v>
      </c>
      <c r="AY156" s="209" t="s">
        <v>118</v>
      </c>
      <c r="BK156" s="211">
        <f>SUM(BK157:BK186)</f>
        <v>0</v>
      </c>
    </row>
    <row r="157" s="2" customFormat="1" ht="24.65454" customHeight="1">
      <c r="A157" s="37"/>
      <c r="B157" s="38"/>
      <c r="C157" s="214" t="s">
        <v>211</v>
      </c>
      <c r="D157" s="214" t="s">
        <v>121</v>
      </c>
      <c r="E157" s="215" t="s">
        <v>212</v>
      </c>
      <c r="F157" s="216" t="s">
        <v>213</v>
      </c>
      <c r="G157" s="217" t="s">
        <v>124</v>
      </c>
      <c r="H157" s="218">
        <v>1018.372</v>
      </c>
      <c r="I157" s="219"/>
      <c r="J157" s="219"/>
      <c r="K157" s="220">
        <f>ROUND(P157*H157,2)</f>
        <v>0</v>
      </c>
      <c r="L157" s="221"/>
      <c r="M157" s="43"/>
      <c r="N157" s="222" t="s">
        <v>1</v>
      </c>
      <c r="O157" s="223" t="s">
        <v>38</v>
      </c>
      <c r="P157" s="224">
        <f>I157+J157</f>
        <v>0</v>
      </c>
      <c r="Q157" s="224">
        <f>ROUND(I157*H157,2)</f>
        <v>0</v>
      </c>
      <c r="R157" s="224">
        <f>ROUND(J157*H157,2)</f>
        <v>0</v>
      </c>
      <c r="S157" s="90"/>
      <c r="T157" s="225">
        <f>S157*H157</f>
        <v>0</v>
      </c>
      <c r="U157" s="225">
        <v>0.00034000000000000002</v>
      </c>
      <c r="V157" s="225">
        <f>U157*H157</f>
        <v>0.34624648000000002</v>
      </c>
      <c r="W157" s="225">
        <v>0</v>
      </c>
      <c r="X157" s="226">
        <f>W157*H157</f>
        <v>0</v>
      </c>
      <c r="Y157" s="37"/>
      <c r="Z157" s="37"/>
      <c r="AA157" s="37"/>
      <c r="AB157" s="37"/>
      <c r="AC157" s="37"/>
      <c r="AD157" s="37"/>
      <c r="AE157" s="37"/>
      <c r="AR157" s="227" t="s">
        <v>196</v>
      </c>
      <c r="AT157" s="227" t="s">
        <v>121</v>
      </c>
      <c r="AU157" s="227" t="s">
        <v>82</v>
      </c>
      <c r="AY157" s="16" t="s">
        <v>118</v>
      </c>
      <c r="BE157" s="228">
        <f>IF(O157="základní",K157,0)</f>
        <v>0</v>
      </c>
      <c r="BF157" s="228">
        <f>IF(O157="snížená",K157,0)</f>
        <v>0</v>
      </c>
      <c r="BG157" s="228">
        <f>IF(O157="zákl. přenesená",K157,0)</f>
        <v>0</v>
      </c>
      <c r="BH157" s="228">
        <f>IF(O157="sníž. přenesená",K157,0)</f>
        <v>0</v>
      </c>
      <c r="BI157" s="228">
        <f>IF(O157="nulová",K157,0)</f>
        <v>0</v>
      </c>
      <c r="BJ157" s="16" t="s">
        <v>80</v>
      </c>
      <c r="BK157" s="228">
        <f>ROUND(P157*H157,2)</f>
        <v>0</v>
      </c>
      <c r="BL157" s="16" t="s">
        <v>196</v>
      </c>
      <c r="BM157" s="227" t="s">
        <v>214</v>
      </c>
    </row>
    <row r="158" s="13" customFormat="1">
      <c r="A158" s="13"/>
      <c r="B158" s="229"/>
      <c r="C158" s="230"/>
      <c r="D158" s="231" t="s">
        <v>134</v>
      </c>
      <c r="E158" s="232" t="s">
        <v>1</v>
      </c>
      <c r="F158" s="233" t="s">
        <v>153</v>
      </c>
      <c r="G158" s="230"/>
      <c r="H158" s="234">
        <v>310.75</v>
      </c>
      <c r="I158" s="235"/>
      <c r="J158" s="235"/>
      <c r="K158" s="230"/>
      <c r="L158" s="230"/>
      <c r="M158" s="236"/>
      <c r="N158" s="237"/>
      <c r="O158" s="238"/>
      <c r="P158" s="238"/>
      <c r="Q158" s="238"/>
      <c r="R158" s="238"/>
      <c r="S158" s="238"/>
      <c r="T158" s="238"/>
      <c r="U158" s="238"/>
      <c r="V158" s="238"/>
      <c r="W158" s="238"/>
      <c r="X158" s="239"/>
      <c r="Y158" s="13"/>
      <c r="Z158" s="13"/>
      <c r="AA158" s="13"/>
      <c r="AB158" s="13"/>
      <c r="AC158" s="13"/>
      <c r="AD158" s="13"/>
      <c r="AE158" s="13"/>
      <c r="AT158" s="240" t="s">
        <v>134</v>
      </c>
      <c r="AU158" s="240" t="s">
        <v>82</v>
      </c>
      <c r="AV158" s="13" t="s">
        <v>82</v>
      </c>
      <c r="AW158" s="13" t="s">
        <v>5</v>
      </c>
      <c r="AX158" s="13" t="s">
        <v>75</v>
      </c>
      <c r="AY158" s="240" t="s">
        <v>118</v>
      </c>
    </row>
    <row r="159" s="13" customFormat="1">
      <c r="A159" s="13"/>
      <c r="B159" s="229"/>
      <c r="C159" s="230"/>
      <c r="D159" s="231" t="s">
        <v>134</v>
      </c>
      <c r="E159" s="232" t="s">
        <v>1</v>
      </c>
      <c r="F159" s="233" t="s">
        <v>154</v>
      </c>
      <c r="G159" s="230"/>
      <c r="H159" s="234">
        <v>344.66300000000001</v>
      </c>
      <c r="I159" s="235"/>
      <c r="J159" s="235"/>
      <c r="K159" s="230"/>
      <c r="L159" s="230"/>
      <c r="M159" s="236"/>
      <c r="N159" s="237"/>
      <c r="O159" s="238"/>
      <c r="P159" s="238"/>
      <c r="Q159" s="238"/>
      <c r="R159" s="238"/>
      <c r="S159" s="238"/>
      <c r="T159" s="238"/>
      <c r="U159" s="238"/>
      <c r="V159" s="238"/>
      <c r="W159" s="238"/>
      <c r="X159" s="239"/>
      <c r="Y159" s="13"/>
      <c r="Z159" s="13"/>
      <c r="AA159" s="13"/>
      <c r="AB159" s="13"/>
      <c r="AC159" s="13"/>
      <c r="AD159" s="13"/>
      <c r="AE159" s="13"/>
      <c r="AT159" s="240" t="s">
        <v>134</v>
      </c>
      <c r="AU159" s="240" t="s">
        <v>82</v>
      </c>
      <c r="AV159" s="13" t="s">
        <v>82</v>
      </c>
      <c r="AW159" s="13" t="s">
        <v>5</v>
      </c>
      <c r="AX159" s="13" t="s">
        <v>75</v>
      </c>
      <c r="AY159" s="240" t="s">
        <v>118</v>
      </c>
    </row>
    <row r="160" s="13" customFormat="1">
      <c r="A160" s="13"/>
      <c r="B160" s="229"/>
      <c r="C160" s="230"/>
      <c r="D160" s="231" t="s">
        <v>134</v>
      </c>
      <c r="E160" s="232" t="s">
        <v>1</v>
      </c>
      <c r="F160" s="233" t="s">
        <v>155</v>
      </c>
      <c r="G160" s="230"/>
      <c r="H160" s="234">
        <v>207.90000000000001</v>
      </c>
      <c r="I160" s="235"/>
      <c r="J160" s="235"/>
      <c r="K160" s="230"/>
      <c r="L160" s="230"/>
      <c r="M160" s="236"/>
      <c r="N160" s="237"/>
      <c r="O160" s="238"/>
      <c r="P160" s="238"/>
      <c r="Q160" s="238"/>
      <c r="R160" s="238"/>
      <c r="S160" s="238"/>
      <c r="T160" s="238"/>
      <c r="U160" s="238"/>
      <c r="V160" s="238"/>
      <c r="W160" s="238"/>
      <c r="X160" s="239"/>
      <c r="Y160" s="13"/>
      <c r="Z160" s="13"/>
      <c r="AA160" s="13"/>
      <c r="AB160" s="13"/>
      <c r="AC160" s="13"/>
      <c r="AD160" s="13"/>
      <c r="AE160" s="13"/>
      <c r="AT160" s="240" t="s">
        <v>134</v>
      </c>
      <c r="AU160" s="240" t="s">
        <v>82</v>
      </c>
      <c r="AV160" s="13" t="s">
        <v>82</v>
      </c>
      <c r="AW160" s="13" t="s">
        <v>5</v>
      </c>
      <c r="AX160" s="13" t="s">
        <v>75</v>
      </c>
      <c r="AY160" s="240" t="s">
        <v>118</v>
      </c>
    </row>
    <row r="161" s="13" customFormat="1">
      <c r="A161" s="13"/>
      <c r="B161" s="229"/>
      <c r="C161" s="230"/>
      <c r="D161" s="231" t="s">
        <v>134</v>
      </c>
      <c r="E161" s="232" t="s">
        <v>1</v>
      </c>
      <c r="F161" s="233" t="s">
        <v>156</v>
      </c>
      <c r="G161" s="230"/>
      <c r="H161" s="234">
        <v>232.55500000000001</v>
      </c>
      <c r="I161" s="235"/>
      <c r="J161" s="235"/>
      <c r="K161" s="230"/>
      <c r="L161" s="230"/>
      <c r="M161" s="236"/>
      <c r="N161" s="237"/>
      <c r="O161" s="238"/>
      <c r="P161" s="238"/>
      <c r="Q161" s="238"/>
      <c r="R161" s="238"/>
      <c r="S161" s="238"/>
      <c r="T161" s="238"/>
      <c r="U161" s="238"/>
      <c r="V161" s="238"/>
      <c r="W161" s="238"/>
      <c r="X161" s="239"/>
      <c r="Y161" s="13"/>
      <c r="Z161" s="13"/>
      <c r="AA161" s="13"/>
      <c r="AB161" s="13"/>
      <c r="AC161" s="13"/>
      <c r="AD161" s="13"/>
      <c r="AE161" s="13"/>
      <c r="AT161" s="240" t="s">
        <v>134</v>
      </c>
      <c r="AU161" s="240" t="s">
        <v>82</v>
      </c>
      <c r="AV161" s="13" t="s">
        <v>82</v>
      </c>
      <c r="AW161" s="13" t="s">
        <v>5</v>
      </c>
      <c r="AX161" s="13" t="s">
        <v>75</v>
      </c>
      <c r="AY161" s="240" t="s">
        <v>118</v>
      </c>
    </row>
    <row r="162" s="13" customFormat="1">
      <c r="A162" s="13"/>
      <c r="B162" s="229"/>
      <c r="C162" s="230"/>
      <c r="D162" s="231" t="s">
        <v>134</v>
      </c>
      <c r="E162" s="232" t="s">
        <v>1</v>
      </c>
      <c r="F162" s="233" t="s">
        <v>215</v>
      </c>
      <c r="G162" s="230"/>
      <c r="H162" s="234">
        <v>-62.744999999999997</v>
      </c>
      <c r="I162" s="235"/>
      <c r="J162" s="235"/>
      <c r="K162" s="230"/>
      <c r="L162" s="230"/>
      <c r="M162" s="236"/>
      <c r="N162" s="237"/>
      <c r="O162" s="238"/>
      <c r="P162" s="238"/>
      <c r="Q162" s="238"/>
      <c r="R162" s="238"/>
      <c r="S162" s="238"/>
      <c r="T162" s="238"/>
      <c r="U162" s="238"/>
      <c r="V162" s="238"/>
      <c r="W162" s="238"/>
      <c r="X162" s="239"/>
      <c r="Y162" s="13"/>
      <c r="Z162" s="13"/>
      <c r="AA162" s="13"/>
      <c r="AB162" s="13"/>
      <c r="AC162" s="13"/>
      <c r="AD162" s="13"/>
      <c r="AE162" s="13"/>
      <c r="AT162" s="240" t="s">
        <v>134</v>
      </c>
      <c r="AU162" s="240" t="s">
        <v>82</v>
      </c>
      <c r="AV162" s="13" t="s">
        <v>82</v>
      </c>
      <c r="AW162" s="13" t="s">
        <v>5</v>
      </c>
      <c r="AX162" s="13" t="s">
        <v>75</v>
      </c>
      <c r="AY162" s="240" t="s">
        <v>118</v>
      </c>
    </row>
    <row r="163" s="13" customFormat="1">
      <c r="A163" s="13"/>
      <c r="B163" s="229"/>
      <c r="C163" s="230"/>
      <c r="D163" s="231" t="s">
        <v>134</v>
      </c>
      <c r="E163" s="232" t="s">
        <v>1</v>
      </c>
      <c r="F163" s="233" t="s">
        <v>216</v>
      </c>
      <c r="G163" s="230"/>
      <c r="H163" s="234">
        <v>-78.337999999999994</v>
      </c>
      <c r="I163" s="235"/>
      <c r="J163" s="235"/>
      <c r="K163" s="230"/>
      <c r="L163" s="230"/>
      <c r="M163" s="236"/>
      <c r="N163" s="237"/>
      <c r="O163" s="238"/>
      <c r="P163" s="238"/>
      <c r="Q163" s="238"/>
      <c r="R163" s="238"/>
      <c r="S163" s="238"/>
      <c r="T163" s="238"/>
      <c r="U163" s="238"/>
      <c r="V163" s="238"/>
      <c r="W163" s="238"/>
      <c r="X163" s="239"/>
      <c r="Y163" s="13"/>
      <c r="Z163" s="13"/>
      <c r="AA163" s="13"/>
      <c r="AB163" s="13"/>
      <c r="AC163" s="13"/>
      <c r="AD163" s="13"/>
      <c r="AE163" s="13"/>
      <c r="AT163" s="240" t="s">
        <v>134</v>
      </c>
      <c r="AU163" s="240" t="s">
        <v>82</v>
      </c>
      <c r="AV163" s="13" t="s">
        <v>82</v>
      </c>
      <c r="AW163" s="13" t="s">
        <v>5</v>
      </c>
      <c r="AX163" s="13" t="s">
        <v>75</v>
      </c>
      <c r="AY163" s="240" t="s">
        <v>118</v>
      </c>
    </row>
    <row r="164" s="13" customFormat="1">
      <c r="A164" s="13"/>
      <c r="B164" s="229"/>
      <c r="C164" s="230"/>
      <c r="D164" s="231" t="s">
        <v>134</v>
      </c>
      <c r="E164" s="232" t="s">
        <v>1</v>
      </c>
      <c r="F164" s="233" t="s">
        <v>217</v>
      </c>
      <c r="G164" s="230"/>
      <c r="H164" s="234">
        <v>-20.515000000000001</v>
      </c>
      <c r="I164" s="235"/>
      <c r="J164" s="235"/>
      <c r="K164" s="230"/>
      <c r="L164" s="230"/>
      <c r="M164" s="236"/>
      <c r="N164" s="237"/>
      <c r="O164" s="238"/>
      <c r="P164" s="238"/>
      <c r="Q164" s="238"/>
      <c r="R164" s="238"/>
      <c r="S164" s="238"/>
      <c r="T164" s="238"/>
      <c r="U164" s="238"/>
      <c r="V164" s="238"/>
      <c r="W164" s="238"/>
      <c r="X164" s="239"/>
      <c r="Y164" s="13"/>
      <c r="Z164" s="13"/>
      <c r="AA164" s="13"/>
      <c r="AB164" s="13"/>
      <c r="AC164" s="13"/>
      <c r="AD164" s="13"/>
      <c r="AE164" s="13"/>
      <c r="AT164" s="240" t="s">
        <v>134</v>
      </c>
      <c r="AU164" s="240" t="s">
        <v>82</v>
      </c>
      <c r="AV164" s="13" t="s">
        <v>82</v>
      </c>
      <c r="AW164" s="13" t="s">
        <v>5</v>
      </c>
      <c r="AX164" s="13" t="s">
        <v>75</v>
      </c>
      <c r="AY164" s="240" t="s">
        <v>118</v>
      </c>
    </row>
    <row r="165" s="13" customFormat="1">
      <c r="A165" s="13"/>
      <c r="B165" s="229"/>
      <c r="C165" s="230"/>
      <c r="D165" s="231" t="s">
        <v>134</v>
      </c>
      <c r="E165" s="232" t="s">
        <v>1</v>
      </c>
      <c r="F165" s="233" t="s">
        <v>218</v>
      </c>
      <c r="G165" s="230"/>
      <c r="H165" s="234">
        <v>-13.247999999999999</v>
      </c>
      <c r="I165" s="235"/>
      <c r="J165" s="235"/>
      <c r="K165" s="230"/>
      <c r="L165" s="230"/>
      <c r="M165" s="236"/>
      <c r="N165" s="237"/>
      <c r="O165" s="238"/>
      <c r="P165" s="238"/>
      <c r="Q165" s="238"/>
      <c r="R165" s="238"/>
      <c r="S165" s="238"/>
      <c r="T165" s="238"/>
      <c r="U165" s="238"/>
      <c r="V165" s="238"/>
      <c r="W165" s="238"/>
      <c r="X165" s="239"/>
      <c r="Y165" s="13"/>
      <c r="Z165" s="13"/>
      <c r="AA165" s="13"/>
      <c r="AB165" s="13"/>
      <c r="AC165" s="13"/>
      <c r="AD165" s="13"/>
      <c r="AE165" s="13"/>
      <c r="AT165" s="240" t="s">
        <v>134</v>
      </c>
      <c r="AU165" s="240" t="s">
        <v>82</v>
      </c>
      <c r="AV165" s="13" t="s">
        <v>82</v>
      </c>
      <c r="AW165" s="13" t="s">
        <v>5</v>
      </c>
      <c r="AX165" s="13" t="s">
        <v>75</v>
      </c>
      <c r="AY165" s="240" t="s">
        <v>118</v>
      </c>
    </row>
    <row r="166" s="13" customFormat="1">
      <c r="A166" s="13"/>
      <c r="B166" s="229"/>
      <c r="C166" s="230"/>
      <c r="D166" s="231" t="s">
        <v>134</v>
      </c>
      <c r="E166" s="232" t="s">
        <v>1</v>
      </c>
      <c r="F166" s="233" t="s">
        <v>219</v>
      </c>
      <c r="G166" s="230"/>
      <c r="H166" s="234">
        <v>35.640000000000001</v>
      </c>
      <c r="I166" s="235"/>
      <c r="J166" s="235"/>
      <c r="K166" s="230"/>
      <c r="L166" s="230"/>
      <c r="M166" s="236"/>
      <c r="N166" s="237"/>
      <c r="O166" s="238"/>
      <c r="P166" s="238"/>
      <c r="Q166" s="238"/>
      <c r="R166" s="238"/>
      <c r="S166" s="238"/>
      <c r="T166" s="238"/>
      <c r="U166" s="238"/>
      <c r="V166" s="238"/>
      <c r="W166" s="238"/>
      <c r="X166" s="239"/>
      <c r="Y166" s="13"/>
      <c r="Z166" s="13"/>
      <c r="AA166" s="13"/>
      <c r="AB166" s="13"/>
      <c r="AC166" s="13"/>
      <c r="AD166" s="13"/>
      <c r="AE166" s="13"/>
      <c r="AT166" s="240" t="s">
        <v>134</v>
      </c>
      <c r="AU166" s="240" t="s">
        <v>82</v>
      </c>
      <c r="AV166" s="13" t="s">
        <v>82</v>
      </c>
      <c r="AW166" s="13" t="s">
        <v>5</v>
      </c>
      <c r="AX166" s="13" t="s">
        <v>75</v>
      </c>
      <c r="AY166" s="240" t="s">
        <v>118</v>
      </c>
    </row>
    <row r="167" s="13" customFormat="1">
      <c r="A167" s="13"/>
      <c r="B167" s="229"/>
      <c r="C167" s="230"/>
      <c r="D167" s="231" t="s">
        <v>134</v>
      </c>
      <c r="E167" s="232" t="s">
        <v>1</v>
      </c>
      <c r="F167" s="233" t="s">
        <v>220</v>
      </c>
      <c r="G167" s="230"/>
      <c r="H167" s="234">
        <v>40.545000000000002</v>
      </c>
      <c r="I167" s="235"/>
      <c r="J167" s="235"/>
      <c r="K167" s="230"/>
      <c r="L167" s="230"/>
      <c r="M167" s="236"/>
      <c r="N167" s="237"/>
      <c r="O167" s="238"/>
      <c r="P167" s="238"/>
      <c r="Q167" s="238"/>
      <c r="R167" s="238"/>
      <c r="S167" s="238"/>
      <c r="T167" s="238"/>
      <c r="U167" s="238"/>
      <c r="V167" s="238"/>
      <c r="W167" s="238"/>
      <c r="X167" s="239"/>
      <c r="Y167" s="13"/>
      <c r="Z167" s="13"/>
      <c r="AA167" s="13"/>
      <c r="AB167" s="13"/>
      <c r="AC167" s="13"/>
      <c r="AD167" s="13"/>
      <c r="AE167" s="13"/>
      <c r="AT167" s="240" t="s">
        <v>134</v>
      </c>
      <c r="AU167" s="240" t="s">
        <v>82</v>
      </c>
      <c r="AV167" s="13" t="s">
        <v>82</v>
      </c>
      <c r="AW167" s="13" t="s">
        <v>5</v>
      </c>
      <c r="AX167" s="13" t="s">
        <v>75</v>
      </c>
      <c r="AY167" s="240" t="s">
        <v>118</v>
      </c>
    </row>
    <row r="168" s="13" customFormat="1">
      <c r="A168" s="13"/>
      <c r="B168" s="229"/>
      <c r="C168" s="230"/>
      <c r="D168" s="231" t="s">
        <v>134</v>
      </c>
      <c r="E168" s="232" t="s">
        <v>1</v>
      </c>
      <c r="F168" s="233" t="s">
        <v>221</v>
      </c>
      <c r="G168" s="230"/>
      <c r="H168" s="234">
        <v>11.175000000000001</v>
      </c>
      <c r="I168" s="235"/>
      <c r="J168" s="235"/>
      <c r="K168" s="230"/>
      <c r="L168" s="230"/>
      <c r="M168" s="236"/>
      <c r="N168" s="237"/>
      <c r="O168" s="238"/>
      <c r="P168" s="238"/>
      <c r="Q168" s="238"/>
      <c r="R168" s="238"/>
      <c r="S168" s="238"/>
      <c r="T168" s="238"/>
      <c r="U168" s="238"/>
      <c r="V168" s="238"/>
      <c r="W168" s="238"/>
      <c r="X168" s="239"/>
      <c r="Y168" s="13"/>
      <c r="Z168" s="13"/>
      <c r="AA168" s="13"/>
      <c r="AB168" s="13"/>
      <c r="AC168" s="13"/>
      <c r="AD168" s="13"/>
      <c r="AE168" s="13"/>
      <c r="AT168" s="240" t="s">
        <v>134</v>
      </c>
      <c r="AU168" s="240" t="s">
        <v>82</v>
      </c>
      <c r="AV168" s="13" t="s">
        <v>82</v>
      </c>
      <c r="AW168" s="13" t="s">
        <v>5</v>
      </c>
      <c r="AX168" s="13" t="s">
        <v>75</v>
      </c>
      <c r="AY168" s="240" t="s">
        <v>118</v>
      </c>
    </row>
    <row r="169" s="13" customFormat="1">
      <c r="A169" s="13"/>
      <c r="B169" s="229"/>
      <c r="C169" s="230"/>
      <c r="D169" s="231" t="s">
        <v>134</v>
      </c>
      <c r="E169" s="232" t="s">
        <v>1</v>
      </c>
      <c r="F169" s="233" t="s">
        <v>222</v>
      </c>
      <c r="G169" s="230"/>
      <c r="H169" s="234">
        <v>9.9900000000000002</v>
      </c>
      <c r="I169" s="235"/>
      <c r="J169" s="235"/>
      <c r="K169" s="230"/>
      <c r="L169" s="230"/>
      <c r="M169" s="236"/>
      <c r="N169" s="237"/>
      <c r="O169" s="238"/>
      <c r="P169" s="238"/>
      <c r="Q169" s="238"/>
      <c r="R169" s="238"/>
      <c r="S169" s="238"/>
      <c r="T169" s="238"/>
      <c r="U169" s="238"/>
      <c r="V169" s="238"/>
      <c r="W169" s="238"/>
      <c r="X169" s="239"/>
      <c r="Y169" s="13"/>
      <c r="Z169" s="13"/>
      <c r="AA169" s="13"/>
      <c r="AB169" s="13"/>
      <c r="AC169" s="13"/>
      <c r="AD169" s="13"/>
      <c r="AE169" s="13"/>
      <c r="AT169" s="240" t="s">
        <v>134</v>
      </c>
      <c r="AU169" s="240" t="s">
        <v>82</v>
      </c>
      <c r="AV169" s="13" t="s">
        <v>82</v>
      </c>
      <c r="AW169" s="13" t="s">
        <v>5</v>
      </c>
      <c r="AX169" s="13" t="s">
        <v>75</v>
      </c>
      <c r="AY169" s="240" t="s">
        <v>118</v>
      </c>
    </row>
    <row r="170" s="14" customFormat="1">
      <c r="A170" s="14"/>
      <c r="B170" s="241"/>
      <c r="C170" s="242"/>
      <c r="D170" s="231" t="s">
        <v>134</v>
      </c>
      <c r="E170" s="243" t="s">
        <v>1</v>
      </c>
      <c r="F170" s="244" t="s">
        <v>143</v>
      </c>
      <c r="G170" s="242"/>
      <c r="H170" s="245">
        <v>1018.372</v>
      </c>
      <c r="I170" s="246"/>
      <c r="J170" s="246"/>
      <c r="K170" s="242"/>
      <c r="L170" s="242"/>
      <c r="M170" s="247"/>
      <c r="N170" s="248"/>
      <c r="O170" s="249"/>
      <c r="P170" s="249"/>
      <c r="Q170" s="249"/>
      <c r="R170" s="249"/>
      <c r="S170" s="249"/>
      <c r="T170" s="249"/>
      <c r="U170" s="249"/>
      <c r="V170" s="249"/>
      <c r="W170" s="249"/>
      <c r="X170" s="250"/>
      <c r="Y170" s="14"/>
      <c r="Z170" s="14"/>
      <c r="AA170" s="14"/>
      <c r="AB170" s="14"/>
      <c r="AC170" s="14"/>
      <c r="AD170" s="14"/>
      <c r="AE170" s="14"/>
      <c r="AT170" s="251" t="s">
        <v>134</v>
      </c>
      <c r="AU170" s="251" t="s">
        <v>82</v>
      </c>
      <c r="AV170" s="14" t="s">
        <v>125</v>
      </c>
      <c r="AW170" s="14" t="s">
        <v>5</v>
      </c>
      <c r="AX170" s="14" t="s">
        <v>80</v>
      </c>
      <c r="AY170" s="251" t="s">
        <v>118</v>
      </c>
    </row>
    <row r="171" s="2" customFormat="1" ht="24.65454" customHeight="1">
      <c r="A171" s="37"/>
      <c r="B171" s="38"/>
      <c r="C171" s="214" t="s">
        <v>223</v>
      </c>
      <c r="D171" s="214" t="s">
        <v>121</v>
      </c>
      <c r="E171" s="215" t="s">
        <v>224</v>
      </c>
      <c r="F171" s="216" t="s">
        <v>225</v>
      </c>
      <c r="G171" s="217" t="s">
        <v>190</v>
      </c>
      <c r="H171" s="218">
        <v>100</v>
      </c>
      <c r="I171" s="219"/>
      <c r="J171" s="219"/>
      <c r="K171" s="220">
        <f>ROUND(P171*H171,2)</f>
        <v>0</v>
      </c>
      <c r="L171" s="221"/>
      <c r="M171" s="43"/>
      <c r="N171" s="222" t="s">
        <v>1</v>
      </c>
      <c r="O171" s="223" t="s">
        <v>38</v>
      </c>
      <c r="P171" s="224">
        <f>I171+J171</f>
        <v>0</v>
      </c>
      <c r="Q171" s="224">
        <f>ROUND(I171*H171,2)</f>
        <v>0</v>
      </c>
      <c r="R171" s="224">
        <f>ROUND(J171*H171,2)</f>
        <v>0</v>
      </c>
      <c r="S171" s="90"/>
      <c r="T171" s="225">
        <f>S171*H171</f>
        <v>0</v>
      </c>
      <c r="U171" s="225">
        <v>3.0000000000000001E-05</v>
      </c>
      <c r="V171" s="225">
        <f>U171*H171</f>
        <v>0.0030000000000000001</v>
      </c>
      <c r="W171" s="225">
        <v>0</v>
      </c>
      <c r="X171" s="226">
        <f>W171*H171</f>
        <v>0</v>
      </c>
      <c r="Y171" s="37"/>
      <c r="Z171" s="37"/>
      <c r="AA171" s="37"/>
      <c r="AB171" s="37"/>
      <c r="AC171" s="37"/>
      <c r="AD171" s="37"/>
      <c r="AE171" s="37"/>
      <c r="AR171" s="227" t="s">
        <v>196</v>
      </c>
      <c r="AT171" s="227" t="s">
        <v>121</v>
      </c>
      <c r="AU171" s="227" t="s">
        <v>82</v>
      </c>
      <c r="AY171" s="16" t="s">
        <v>118</v>
      </c>
      <c r="BE171" s="228">
        <f>IF(O171="základní",K171,0)</f>
        <v>0</v>
      </c>
      <c r="BF171" s="228">
        <f>IF(O171="snížená",K171,0)</f>
        <v>0</v>
      </c>
      <c r="BG171" s="228">
        <f>IF(O171="zákl. přenesená",K171,0)</f>
        <v>0</v>
      </c>
      <c r="BH171" s="228">
        <f>IF(O171="sníž. přenesená",K171,0)</f>
        <v>0</v>
      </c>
      <c r="BI171" s="228">
        <f>IF(O171="nulová",K171,0)</f>
        <v>0</v>
      </c>
      <c r="BJ171" s="16" t="s">
        <v>80</v>
      </c>
      <c r="BK171" s="228">
        <f>ROUND(P171*H171,2)</f>
        <v>0</v>
      </c>
      <c r="BL171" s="16" t="s">
        <v>196</v>
      </c>
      <c r="BM171" s="227" t="s">
        <v>226</v>
      </c>
    </row>
    <row r="172" s="2" customFormat="1" ht="24.65454" customHeight="1">
      <c r="A172" s="37"/>
      <c r="B172" s="38"/>
      <c r="C172" s="214" t="s">
        <v>227</v>
      </c>
      <c r="D172" s="214" t="s">
        <v>121</v>
      </c>
      <c r="E172" s="215" t="s">
        <v>228</v>
      </c>
      <c r="F172" s="216" t="s">
        <v>229</v>
      </c>
      <c r="G172" s="217" t="s">
        <v>124</v>
      </c>
      <c r="H172" s="218">
        <v>1018.372</v>
      </c>
      <c r="I172" s="219"/>
      <c r="J172" s="219"/>
      <c r="K172" s="220">
        <f>ROUND(P172*H172,2)</f>
        <v>0</v>
      </c>
      <c r="L172" s="221"/>
      <c r="M172" s="43"/>
      <c r="N172" s="222" t="s">
        <v>1</v>
      </c>
      <c r="O172" s="223" t="s">
        <v>38</v>
      </c>
      <c r="P172" s="224">
        <f>I172+J172</f>
        <v>0</v>
      </c>
      <c r="Q172" s="224">
        <f>ROUND(I172*H172,2)</f>
        <v>0</v>
      </c>
      <c r="R172" s="224">
        <f>ROUND(J172*H172,2)</f>
        <v>0</v>
      </c>
      <c r="S172" s="90"/>
      <c r="T172" s="225">
        <f>S172*H172</f>
        <v>0</v>
      </c>
      <c r="U172" s="225">
        <v>0.00073999999999999999</v>
      </c>
      <c r="V172" s="225">
        <f>U172*H172</f>
        <v>0.75359527999999998</v>
      </c>
      <c r="W172" s="225">
        <v>0</v>
      </c>
      <c r="X172" s="226">
        <f>W172*H172</f>
        <v>0</v>
      </c>
      <c r="Y172" s="37"/>
      <c r="Z172" s="37"/>
      <c r="AA172" s="37"/>
      <c r="AB172" s="37"/>
      <c r="AC172" s="37"/>
      <c r="AD172" s="37"/>
      <c r="AE172" s="37"/>
      <c r="AR172" s="227" t="s">
        <v>196</v>
      </c>
      <c r="AT172" s="227" t="s">
        <v>121</v>
      </c>
      <c r="AU172" s="227" t="s">
        <v>82</v>
      </c>
      <c r="AY172" s="16" t="s">
        <v>118</v>
      </c>
      <c r="BE172" s="228">
        <f>IF(O172="základní",K172,0)</f>
        <v>0</v>
      </c>
      <c r="BF172" s="228">
        <f>IF(O172="snížená",K172,0)</f>
        <v>0</v>
      </c>
      <c r="BG172" s="228">
        <f>IF(O172="zákl. přenesená",K172,0)</f>
        <v>0</v>
      </c>
      <c r="BH172" s="228">
        <f>IF(O172="sníž. přenesená",K172,0)</f>
        <v>0</v>
      </c>
      <c r="BI172" s="228">
        <f>IF(O172="nulová",K172,0)</f>
        <v>0</v>
      </c>
      <c r="BJ172" s="16" t="s">
        <v>80</v>
      </c>
      <c r="BK172" s="228">
        <f>ROUND(P172*H172,2)</f>
        <v>0</v>
      </c>
      <c r="BL172" s="16" t="s">
        <v>196</v>
      </c>
      <c r="BM172" s="227" t="s">
        <v>230</v>
      </c>
    </row>
    <row r="173" s="13" customFormat="1">
      <c r="A173" s="13"/>
      <c r="B173" s="229"/>
      <c r="C173" s="230"/>
      <c r="D173" s="231" t="s">
        <v>134</v>
      </c>
      <c r="E173" s="232" t="s">
        <v>1</v>
      </c>
      <c r="F173" s="233" t="s">
        <v>153</v>
      </c>
      <c r="G173" s="230"/>
      <c r="H173" s="234">
        <v>310.75</v>
      </c>
      <c r="I173" s="235"/>
      <c r="J173" s="235"/>
      <c r="K173" s="230"/>
      <c r="L173" s="230"/>
      <c r="M173" s="236"/>
      <c r="N173" s="237"/>
      <c r="O173" s="238"/>
      <c r="P173" s="238"/>
      <c r="Q173" s="238"/>
      <c r="R173" s="238"/>
      <c r="S173" s="238"/>
      <c r="T173" s="238"/>
      <c r="U173" s="238"/>
      <c r="V173" s="238"/>
      <c r="W173" s="238"/>
      <c r="X173" s="239"/>
      <c r="Y173" s="13"/>
      <c r="Z173" s="13"/>
      <c r="AA173" s="13"/>
      <c r="AB173" s="13"/>
      <c r="AC173" s="13"/>
      <c r="AD173" s="13"/>
      <c r="AE173" s="13"/>
      <c r="AT173" s="240" t="s">
        <v>134</v>
      </c>
      <c r="AU173" s="240" t="s">
        <v>82</v>
      </c>
      <c r="AV173" s="13" t="s">
        <v>82</v>
      </c>
      <c r="AW173" s="13" t="s">
        <v>5</v>
      </c>
      <c r="AX173" s="13" t="s">
        <v>75</v>
      </c>
      <c r="AY173" s="240" t="s">
        <v>118</v>
      </c>
    </row>
    <row r="174" s="13" customFormat="1">
      <c r="A174" s="13"/>
      <c r="B174" s="229"/>
      <c r="C174" s="230"/>
      <c r="D174" s="231" t="s">
        <v>134</v>
      </c>
      <c r="E174" s="232" t="s">
        <v>1</v>
      </c>
      <c r="F174" s="233" t="s">
        <v>154</v>
      </c>
      <c r="G174" s="230"/>
      <c r="H174" s="234">
        <v>344.66300000000001</v>
      </c>
      <c r="I174" s="235"/>
      <c r="J174" s="235"/>
      <c r="K174" s="230"/>
      <c r="L174" s="230"/>
      <c r="M174" s="236"/>
      <c r="N174" s="237"/>
      <c r="O174" s="238"/>
      <c r="P174" s="238"/>
      <c r="Q174" s="238"/>
      <c r="R174" s="238"/>
      <c r="S174" s="238"/>
      <c r="T174" s="238"/>
      <c r="U174" s="238"/>
      <c r="V174" s="238"/>
      <c r="W174" s="238"/>
      <c r="X174" s="239"/>
      <c r="Y174" s="13"/>
      <c r="Z174" s="13"/>
      <c r="AA174" s="13"/>
      <c r="AB174" s="13"/>
      <c r="AC174" s="13"/>
      <c r="AD174" s="13"/>
      <c r="AE174" s="13"/>
      <c r="AT174" s="240" t="s">
        <v>134</v>
      </c>
      <c r="AU174" s="240" t="s">
        <v>82</v>
      </c>
      <c r="AV174" s="13" t="s">
        <v>82</v>
      </c>
      <c r="AW174" s="13" t="s">
        <v>5</v>
      </c>
      <c r="AX174" s="13" t="s">
        <v>75</v>
      </c>
      <c r="AY174" s="240" t="s">
        <v>118</v>
      </c>
    </row>
    <row r="175" s="13" customFormat="1">
      <c r="A175" s="13"/>
      <c r="B175" s="229"/>
      <c r="C175" s="230"/>
      <c r="D175" s="231" t="s">
        <v>134</v>
      </c>
      <c r="E175" s="232" t="s">
        <v>1</v>
      </c>
      <c r="F175" s="233" t="s">
        <v>155</v>
      </c>
      <c r="G175" s="230"/>
      <c r="H175" s="234">
        <v>207.90000000000001</v>
      </c>
      <c r="I175" s="235"/>
      <c r="J175" s="235"/>
      <c r="K175" s="230"/>
      <c r="L175" s="230"/>
      <c r="M175" s="236"/>
      <c r="N175" s="237"/>
      <c r="O175" s="238"/>
      <c r="P175" s="238"/>
      <c r="Q175" s="238"/>
      <c r="R175" s="238"/>
      <c r="S175" s="238"/>
      <c r="T175" s="238"/>
      <c r="U175" s="238"/>
      <c r="V175" s="238"/>
      <c r="W175" s="238"/>
      <c r="X175" s="239"/>
      <c r="Y175" s="13"/>
      <c r="Z175" s="13"/>
      <c r="AA175" s="13"/>
      <c r="AB175" s="13"/>
      <c r="AC175" s="13"/>
      <c r="AD175" s="13"/>
      <c r="AE175" s="13"/>
      <c r="AT175" s="240" t="s">
        <v>134</v>
      </c>
      <c r="AU175" s="240" t="s">
        <v>82</v>
      </c>
      <c r="AV175" s="13" t="s">
        <v>82</v>
      </c>
      <c r="AW175" s="13" t="s">
        <v>5</v>
      </c>
      <c r="AX175" s="13" t="s">
        <v>75</v>
      </c>
      <c r="AY175" s="240" t="s">
        <v>118</v>
      </c>
    </row>
    <row r="176" s="13" customFormat="1">
      <c r="A176" s="13"/>
      <c r="B176" s="229"/>
      <c r="C176" s="230"/>
      <c r="D176" s="231" t="s">
        <v>134</v>
      </c>
      <c r="E176" s="232" t="s">
        <v>1</v>
      </c>
      <c r="F176" s="233" t="s">
        <v>156</v>
      </c>
      <c r="G176" s="230"/>
      <c r="H176" s="234">
        <v>232.55500000000001</v>
      </c>
      <c r="I176" s="235"/>
      <c r="J176" s="235"/>
      <c r="K176" s="230"/>
      <c r="L176" s="230"/>
      <c r="M176" s="236"/>
      <c r="N176" s="237"/>
      <c r="O176" s="238"/>
      <c r="P176" s="238"/>
      <c r="Q176" s="238"/>
      <c r="R176" s="238"/>
      <c r="S176" s="238"/>
      <c r="T176" s="238"/>
      <c r="U176" s="238"/>
      <c r="V176" s="238"/>
      <c r="W176" s="238"/>
      <c r="X176" s="239"/>
      <c r="Y176" s="13"/>
      <c r="Z176" s="13"/>
      <c r="AA176" s="13"/>
      <c r="AB176" s="13"/>
      <c r="AC176" s="13"/>
      <c r="AD176" s="13"/>
      <c r="AE176" s="13"/>
      <c r="AT176" s="240" t="s">
        <v>134</v>
      </c>
      <c r="AU176" s="240" t="s">
        <v>82</v>
      </c>
      <c r="AV176" s="13" t="s">
        <v>82</v>
      </c>
      <c r="AW176" s="13" t="s">
        <v>5</v>
      </c>
      <c r="AX176" s="13" t="s">
        <v>75</v>
      </c>
      <c r="AY176" s="240" t="s">
        <v>118</v>
      </c>
    </row>
    <row r="177" s="13" customFormat="1">
      <c r="A177" s="13"/>
      <c r="B177" s="229"/>
      <c r="C177" s="230"/>
      <c r="D177" s="231" t="s">
        <v>134</v>
      </c>
      <c r="E177" s="232" t="s">
        <v>1</v>
      </c>
      <c r="F177" s="233" t="s">
        <v>215</v>
      </c>
      <c r="G177" s="230"/>
      <c r="H177" s="234">
        <v>-62.744999999999997</v>
      </c>
      <c r="I177" s="235"/>
      <c r="J177" s="235"/>
      <c r="K177" s="230"/>
      <c r="L177" s="230"/>
      <c r="M177" s="236"/>
      <c r="N177" s="237"/>
      <c r="O177" s="238"/>
      <c r="P177" s="238"/>
      <c r="Q177" s="238"/>
      <c r="R177" s="238"/>
      <c r="S177" s="238"/>
      <c r="T177" s="238"/>
      <c r="U177" s="238"/>
      <c r="V177" s="238"/>
      <c r="W177" s="238"/>
      <c r="X177" s="239"/>
      <c r="Y177" s="13"/>
      <c r="Z177" s="13"/>
      <c r="AA177" s="13"/>
      <c r="AB177" s="13"/>
      <c r="AC177" s="13"/>
      <c r="AD177" s="13"/>
      <c r="AE177" s="13"/>
      <c r="AT177" s="240" t="s">
        <v>134</v>
      </c>
      <c r="AU177" s="240" t="s">
        <v>82</v>
      </c>
      <c r="AV177" s="13" t="s">
        <v>82</v>
      </c>
      <c r="AW177" s="13" t="s">
        <v>5</v>
      </c>
      <c r="AX177" s="13" t="s">
        <v>75</v>
      </c>
      <c r="AY177" s="240" t="s">
        <v>118</v>
      </c>
    </row>
    <row r="178" s="13" customFormat="1">
      <c r="A178" s="13"/>
      <c r="B178" s="229"/>
      <c r="C178" s="230"/>
      <c r="D178" s="231" t="s">
        <v>134</v>
      </c>
      <c r="E178" s="232" t="s">
        <v>1</v>
      </c>
      <c r="F178" s="233" t="s">
        <v>216</v>
      </c>
      <c r="G178" s="230"/>
      <c r="H178" s="234">
        <v>-78.337999999999994</v>
      </c>
      <c r="I178" s="235"/>
      <c r="J178" s="235"/>
      <c r="K178" s="230"/>
      <c r="L178" s="230"/>
      <c r="M178" s="236"/>
      <c r="N178" s="237"/>
      <c r="O178" s="238"/>
      <c r="P178" s="238"/>
      <c r="Q178" s="238"/>
      <c r="R178" s="238"/>
      <c r="S178" s="238"/>
      <c r="T178" s="238"/>
      <c r="U178" s="238"/>
      <c r="V178" s="238"/>
      <c r="W178" s="238"/>
      <c r="X178" s="239"/>
      <c r="Y178" s="13"/>
      <c r="Z178" s="13"/>
      <c r="AA178" s="13"/>
      <c r="AB178" s="13"/>
      <c r="AC178" s="13"/>
      <c r="AD178" s="13"/>
      <c r="AE178" s="13"/>
      <c r="AT178" s="240" t="s">
        <v>134</v>
      </c>
      <c r="AU178" s="240" t="s">
        <v>82</v>
      </c>
      <c r="AV178" s="13" t="s">
        <v>82</v>
      </c>
      <c r="AW178" s="13" t="s">
        <v>5</v>
      </c>
      <c r="AX178" s="13" t="s">
        <v>75</v>
      </c>
      <c r="AY178" s="240" t="s">
        <v>118</v>
      </c>
    </row>
    <row r="179" s="13" customFormat="1">
      <c r="A179" s="13"/>
      <c r="B179" s="229"/>
      <c r="C179" s="230"/>
      <c r="D179" s="231" t="s">
        <v>134</v>
      </c>
      <c r="E179" s="232" t="s">
        <v>1</v>
      </c>
      <c r="F179" s="233" t="s">
        <v>217</v>
      </c>
      <c r="G179" s="230"/>
      <c r="H179" s="234">
        <v>-20.515000000000001</v>
      </c>
      <c r="I179" s="235"/>
      <c r="J179" s="235"/>
      <c r="K179" s="230"/>
      <c r="L179" s="230"/>
      <c r="M179" s="236"/>
      <c r="N179" s="237"/>
      <c r="O179" s="238"/>
      <c r="P179" s="238"/>
      <c r="Q179" s="238"/>
      <c r="R179" s="238"/>
      <c r="S179" s="238"/>
      <c r="T179" s="238"/>
      <c r="U179" s="238"/>
      <c r="V179" s="238"/>
      <c r="W179" s="238"/>
      <c r="X179" s="239"/>
      <c r="Y179" s="13"/>
      <c r="Z179" s="13"/>
      <c r="AA179" s="13"/>
      <c r="AB179" s="13"/>
      <c r="AC179" s="13"/>
      <c r="AD179" s="13"/>
      <c r="AE179" s="13"/>
      <c r="AT179" s="240" t="s">
        <v>134</v>
      </c>
      <c r="AU179" s="240" t="s">
        <v>82</v>
      </c>
      <c r="AV179" s="13" t="s">
        <v>82</v>
      </c>
      <c r="AW179" s="13" t="s">
        <v>5</v>
      </c>
      <c r="AX179" s="13" t="s">
        <v>75</v>
      </c>
      <c r="AY179" s="240" t="s">
        <v>118</v>
      </c>
    </row>
    <row r="180" s="13" customFormat="1">
      <c r="A180" s="13"/>
      <c r="B180" s="229"/>
      <c r="C180" s="230"/>
      <c r="D180" s="231" t="s">
        <v>134</v>
      </c>
      <c r="E180" s="232" t="s">
        <v>1</v>
      </c>
      <c r="F180" s="233" t="s">
        <v>218</v>
      </c>
      <c r="G180" s="230"/>
      <c r="H180" s="234">
        <v>-13.247999999999999</v>
      </c>
      <c r="I180" s="235"/>
      <c r="J180" s="235"/>
      <c r="K180" s="230"/>
      <c r="L180" s="230"/>
      <c r="M180" s="236"/>
      <c r="N180" s="237"/>
      <c r="O180" s="238"/>
      <c r="P180" s="238"/>
      <c r="Q180" s="238"/>
      <c r="R180" s="238"/>
      <c r="S180" s="238"/>
      <c r="T180" s="238"/>
      <c r="U180" s="238"/>
      <c r="V180" s="238"/>
      <c r="W180" s="238"/>
      <c r="X180" s="239"/>
      <c r="Y180" s="13"/>
      <c r="Z180" s="13"/>
      <c r="AA180" s="13"/>
      <c r="AB180" s="13"/>
      <c r="AC180" s="13"/>
      <c r="AD180" s="13"/>
      <c r="AE180" s="13"/>
      <c r="AT180" s="240" t="s">
        <v>134</v>
      </c>
      <c r="AU180" s="240" t="s">
        <v>82</v>
      </c>
      <c r="AV180" s="13" t="s">
        <v>82</v>
      </c>
      <c r="AW180" s="13" t="s">
        <v>5</v>
      </c>
      <c r="AX180" s="13" t="s">
        <v>75</v>
      </c>
      <c r="AY180" s="240" t="s">
        <v>118</v>
      </c>
    </row>
    <row r="181" s="13" customFormat="1">
      <c r="A181" s="13"/>
      <c r="B181" s="229"/>
      <c r="C181" s="230"/>
      <c r="D181" s="231" t="s">
        <v>134</v>
      </c>
      <c r="E181" s="232" t="s">
        <v>1</v>
      </c>
      <c r="F181" s="233" t="s">
        <v>219</v>
      </c>
      <c r="G181" s="230"/>
      <c r="H181" s="234">
        <v>35.640000000000001</v>
      </c>
      <c r="I181" s="235"/>
      <c r="J181" s="235"/>
      <c r="K181" s="230"/>
      <c r="L181" s="230"/>
      <c r="M181" s="236"/>
      <c r="N181" s="237"/>
      <c r="O181" s="238"/>
      <c r="P181" s="238"/>
      <c r="Q181" s="238"/>
      <c r="R181" s="238"/>
      <c r="S181" s="238"/>
      <c r="T181" s="238"/>
      <c r="U181" s="238"/>
      <c r="V181" s="238"/>
      <c r="W181" s="238"/>
      <c r="X181" s="239"/>
      <c r="Y181" s="13"/>
      <c r="Z181" s="13"/>
      <c r="AA181" s="13"/>
      <c r="AB181" s="13"/>
      <c r="AC181" s="13"/>
      <c r="AD181" s="13"/>
      <c r="AE181" s="13"/>
      <c r="AT181" s="240" t="s">
        <v>134</v>
      </c>
      <c r="AU181" s="240" t="s">
        <v>82</v>
      </c>
      <c r="AV181" s="13" t="s">
        <v>82</v>
      </c>
      <c r="AW181" s="13" t="s">
        <v>5</v>
      </c>
      <c r="AX181" s="13" t="s">
        <v>75</v>
      </c>
      <c r="AY181" s="240" t="s">
        <v>118</v>
      </c>
    </row>
    <row r="182" s="13" customFormat="1">
      <c r="A182" s="13"/>
      <c r="B182" s="229"/>
      <c r="C182" s="230"/>
      <c r="D182" s="231" t="s">
        <v>134</v>
      </c>
      <c r="E182" s="232" t="s">
        <v>1</v>
      </c>
      <c r="F182" s="233" t="s">
        <v>220</v>
      </c>
      <c r="G182" s="230"/>
      <c r="H182" s="234">
        <v>40.545000000000002</v>
      </c>
      <c r="I182" s="235"/>
      <c r="J182" s="235"/>
      <c r="K182" s="230"/>
      <c r="L182" s="230"/>
      <c r="M182" s="236"/>
      <c r="N182" s="237"/>
      <c r="O182" s="238"/>
      <c r="P182" s="238"/>
      <c r="Q182" s="238"/>
      <c r="R182" s="238"/>
      <c r="S182" s="238"/>
      <c r="T182" s="238"/>
      <c r="U182" s="238"/>
      <c r="V182" s="238"/>
      <c r="W182" s="238"/>
      <c r="X182" s="239"/>
      <c r="Y182" s="13"/>
      <c r="Z182" s="13"/>
      <c r="AA182" s="13"/>
      <c r="AB182" s="13"/>
      <c r="AC182" s="13"/>
      <c r="AD182" s="13"/>
      <c r="AE182" s="13"/>
      <c r="AT182" s="240" t="s">
        <v>134</v>
      </c>
      <c r="AU182" s="240" t="s">
        <v>82</v>
      </c>
      <c r="AV182" s="13" t="s">
        <v>82</v>
      </c>
      <c r="AW182" s="13" t="s">
        <v>5</v>
      </c>
      <c r="AX182" s="13" t="s">
        <v>75</v>
      </c>
      <c r="AY182" s="240" t="s">
        <v>118</v>
      </c>
    </row>
    <row r="183" s="13" customFormat="1">
      <c r="A183" s="13"/>
      <c r="B183" s="229"/>
      <c r="C183" s="230"/>
      <c r="D183" s="231" t="s">
        <v>134</v>
      </c>
      <c r="E183" s="232" t="s">
        <v>1</v>
      </c>
      <c r="F183" s="233" t="s">
        <v>221</v>
      </c>
      <c r="G183" s="230"/>
      <c r="H183" s="234">
        <v>11.175000000000001</v>
      </c>
      <c r="I183" s="235"/>
      <c r="J183" s="235"/>
      <c r="K183" s="230"/>
      <c r="L183" s="230"/>
      <c r="M183" s="236"/>
      <c r="N183" s="237"/>
      <c r="O183" s="238"/>
      <c r="P183" s="238"/>
      <c r="Q183" s="238"/>
      <c r="R183" s="238"/>
      <c r="S183" s="238"/>
      <c r="T183" s="238"/>
      <c r="U183" s="238"/>
      <c r="V183" s="238"/>
      <c r="W183" s="238"/>
      <c r="X183" s="239"/>
      <c r="Y183" s="13"/>
      <c r="Z183" s="13"/>
      <c r="AA183" s="13"/>
      <c r="AB183" s="13"/>
      <c r="AC183" s="13"/>
      <c r="AD183" s="13"/>
      <c r="AE183" s="13"/>
      <c r="AT183" s="240" t="s">
        <v>134</v>
      </c>
      <c r="AU183" s="240" t="s">
        <v>82</v>
      </c>
      <c r="AV183" s="13" t="s">
        <v>82</v>
      </c>
      <c r="AW183" s="13" t="s">
        <v>5</v>
      </c>
      <c r="AX183" s="13" t="s">
        <v>75</v>
      </c>
      <c r="AY183" s="240" t="s">
        <v>118</v>
      </c>
    </row>
    <row r="184" s="13" customFormat="1">
      <c r="A184" s="13"/>
      <c r="B184" s="229"/>
      <c r="C184" s="230"/>
      <c r="D184" s="231" t="s">
        <v>134</v>
      </c>
      <c r="E184" s="232" t="s">
        <v>1</v>
      </c>
      <c r="F184" s="233" t="s">
        <v>222</v>
      </c>
      <c r="G184" s="230"/>
      <c r="H184" s="234">
        <v>9.9900000000000002</v>
      </c>
      <c r="I184" s="235"/>
      <c r="J184" s="235"/>
      <c r="K184" s="230"/>
      <c r="L184" s="230"/>
      <c r="M184" s="236"/>
      <c r="N184" s="237"/>
      <c r="O184" s="238"/>
      <c r="P184" s="238"/>
      <c r="Q184" s="238"/>
      <c r="R184" s="238"/>
      <c r="S184" s="238"/>
      <c r="T184" s="238"/>
      <c r="U184" s="238"/>
      <c r="V184" s="238"/>
      <c r="W184" s="238"/>
      <c r="X184" s="239"/>
      <c r="Y184" s="13"/>
      <c r="Z184" s="13"/>
      <c r="AA184" s="13"/>
      <c r="AB184" s="13"/>
      <c r="AC184" s="13"/>
      <c r="AD184" s="13"/>
      <c r="AE184" s="13"/>
      <c r="AT184" s="240" t="s">
        <v>134</v>
      </c>
      <c r="AU184" s="240" t="s">
        <v>82</v>
      </c>
      <c r="AV184" s="13" t="s">
        <v>82</v>
      </c>
      <c r="AW184" s="13" t="s">
        <v>5</v>
      </c>
      <c r="AX184" s="13" t="s">
        <v>75</v>
      </c>
      <c r="AY184" s="240" t="s">
        <v>118</v>
      </c>
    </row>
    <row r="185" s="14" customFormat="1">
      <c r="A185" s="14"/>
      <c r="B185" s="241"/>
      <c r="C185" s="242"/>
      <c r="D185" s="231" t="s">
        <v>134</v>
      </c>
      <c r="E185" s="243" t="s">
        <v>1</v>
      </c>
      <c r="F185" s="244" t="s">
        <v>143</v>
      </c>
      <c r="G185" s="242"/>
      <c r="H185" s="245">
        <v>1018.372</v>
      </c>
      <c r="I185" s="246"/>
      <c r="J185" s="246"/>
      <c r="K185" s="242"/>
      <c r="L185" s="242"/>
      <c r="M185" s="247"/>
      <c r="N185" s="248"/>
      <c r="O185" s="249"/>
      <c r="P185" s="249"/>
      <c r="Q185" s="249"/>
      <c r="R185" s="249"/>
      <c r="S185" s="249"/>
      <c r="T185" s="249"/>
      <c r="U185" s="249"/>
      <c r="V185" s="249"/>
      <c r="W185" s="249"/>
      <c r="X185" s="250"/>
      <c r="Y185" s="14"/>
      <c r="Z185" s="14"/>
      <c r="AA185" s="14"/>
      <c r="AB185" s="14"/>
      <c r="AC185" s="14"/>
      <c r="AD185" s="14"/>
      <c r="AE185" s="14"/>
      <c r="AT185" s="251" t="s">
        <v>134</v>
      </c>
      <c r="AU185" s="251" t="s">
        <v>82</v>
      </c>
      <c r="AV185" s="14" t="s">
        <v>125</v>
      </c>
      <c r="AW185" s="14" t="s">
        <v>5</v>
      </c>
      <c r="AX185" s="14" t="s">
        <v>80</v>
      </c>
      <c r="AY185" s="251" t="s">
        <v>118</v>
      </c>
    </row>
    <row r="186" s="2" customFormat="1" ht="24.65454" customHeight="1">
      <c r="A186" s="37"/>
      <c r="B186" s="38"/>
      <c r="C186" s="214" t="s">
        <v>8</v>
      </c>
      <c r="D186" s="214" t="s">
        <v>121</v>
      </c>
      <c r="E186" s="215" t="s">
        <v>231</v>
      </c>
      <c r="F186" s="216" t="s">
        <v>232</v>
      </c>
      <c r="G186" s="217" t="s">
        <v>124</v>
      </c>
      <c r="H186" s="218">
        <v>1018.372</v>
      </c>
      <c r="I186" s="219"/>
      <c r="J186" s="219"/>
      <c r="K186" s="220">
        <f>ROUND(P186*H186,2)</f>
        <v>0</v>
      </c>
      <c r="L186" s="221"/>
      <c r="M186" s="43"/>
      <c r="N186" s="252" t="s">
        <v>1</v>
      </c>
      <c r="O186" s="253" t="s">
        <v>38</v>
      </c>
      <c r="P186" s="254">
        <f>I186+J186</f>
        <v>0</v>
      </c>
      <c r="Q186" s="254">
        <f>ROUND(I186*H186,2)</f>
        <v>0</v>
      </c>
      <c r="R186" s="254">
        <f>ROUND(J186*H186,2)</f>
        <v>0</v>
      </c>
      <c r="S186" s="255"/>
      <c r="T186" s="256">
        <f>S186*H186</f>
        <v>0</v>
      </c>
      <c r="U186" s="256">
        <v>0.00072000000000000005</v>
      </c>
      <c r="V186" s="256">
        <f>U186*H186</f>
        <v>0.73322783999999996</v>
      </c>
      <c r="W186" s="256">
        <v>0</v>
      </c>
      <c r="X186" s="257">
        <f>W186*H186</f>
        <v>0</v>
      </c>
      <c r="Y186" s="37"/>
      <c r="Z186" s="37"/>
      <c r="AA186" s="37"/>
      <c r="AB186" s="37"/>
      <c r="AC186" s="37"/>
      <c r="AD186" s="37"/>
      <c r="AE186" s="37"/>
      <c r="AR186" s="227" t="s">
        <v>196</v>
      </c>
      <c r="AT186" s="227" t="s">
        <v>121</v>
      </c>
      <c r="AU186" s="227" t="s">
        <v>82</v>
      </c>
      <c r="AY186" s="16" t="s">
        <v>118</v>
      </c>
      <c r="BE186" s="228">
        <f>IF(O186="základní",K186,0)</f>
        <v>0</v>
      </c>
      <c r="BF186" s="228">
        <f>IF(O186="snížená",K186,0)</f>
        <v>0</v>
      </c>
      <c r="BG186" s="228">
        <f>IF(O186="zákl. přenesená",K186,0)</f>
        <v>0</v>
      </c>
      <c r="BH186" s="228">
        <f>IF(O186="sníž. přenesená",K186,0)</f>
        <v>0</v>
      </c>
      <c r="BI186" s="228">
        <f>IF(O186="nulová",K186,0)</f>
        <v>0</v>
      </c>
      <c r="BJ186" s="16" t="s">
        <v>80</v>
      </c>
      <c r="BK186" s="228">
        <f>ROUND(P186*H186,2)</f>
        <v>0</v>
      </c>
      <c r="BL186" s="16" t="s">
        <v>196</v>
      </c>
      <c r="BM186" s="227" t="s">
        <v>233</v>
      </c>
    </row>
    <row r="187" s="2" customFormat="1" ht="6.96" customHeight="1">
      <c r="A187" s="37"/>
      <c r="B187" s="65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43"/>
      <c r="N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</row>
  </sheetData>
  <sheetProtection sheet="1" autoFilter="0" formatColumns="0" formatRows="0" objects="1" scenarios="1" spinCount="100000" saltValue="jnELjf/kphgokT7NHsfXeaLjASdD0Iu46KhgaXaRbm7DkUhflNwfJexwihb2ScBAOz+vXB7LKDCvNxIhQTtVnA==" hashValue="GCrMsaeit2YZyy4jgokTskvbtKjPUnMbIgMRsBqj0Yhdr8+lIeh0ZnAt2E2RmaGoRUK3ObHK8yQhaUYAC3OV2Q==" algorithmName="SHA-512" password="CC35"/>
  <autoFilter ref="C117:L186"/>
  <mergeCells count="6">
    <mergeCell ref="E7:H7"/>
    <mergeCell ref="E16:H16"/>
    <mergeCell ref="E25:H25"/>
    <mergeCell ref="E85:H85"/>
    <mergeCell ref="E110:H110"/>
    <mergeCell ref="M2:Z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DESKTOP-OHKVAEH\Karel Hrdlička</dc:creator>
  <cp:lastModifiedBy>DESKTOP-OHKVAEH\Karel Hrdlička</cp:lastModifiedBy>
  <dcterms:created xsi:type="dcterms:W3CDTF">2023-03-21T10:59:01Z</dcterms:created>
  <dcterms:modified xsi:type="dcterms:W3CDTF">2023-03-21T10:59:05Z</dcterms:modified>
</cp:coreProperties>
</file>