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20201R01 - Splašková ka..." sheetId="2" r:id="rId2"/>
  </sheets>
  <definedNames>
    <definedName name="_xlnm.Print_Area" localSheetId="0">'Rekapitulace stavby'!$C$4:$AP$70,'Rekapitulace stavby'!$C$76:$AP$96</definedName>
    <definedName name="_xlnm.Print_Area" localSheetId="1">'2020201R01 - Splašková ka...'!$C$4:$Q$70,'2020201R01 - Splašková ka...'!$C$76:$Q$104,'2020201R01 - Splašková ka...'!$C$110:$Q$203</definedName>
  </definedNames>
  <calcPr/>
</workbook>
</file>

<file path=xl/calcChain.xml><?xml version="1.0" encoding="utf-8"?>
<calcChain xmlns="http://schemas.openxmlformats.org/spreadsheetml/2006/main">
  <c i="2" r="N203"/>
  <c r="AA201"/>
  <c r="Y201"/>
  <c r="W201"/>
  <c r="N201"/>
  <c r="BK201"/>
  <c r="AA196"/>
  <c r="Y196"/>
  <c r="W196"/>
  <c r="N196"/>
  <c r="BK196"/>
  <c r="AA179"/>
  <c r="Y179"/>
  <c r="W179"/>
  <c r="N179"/>
  <c r="BK179"/>
  <c r="AA164"/>
  <c r="Y164"/>
  <c r="W164"/>
  <c r="N164"/>
  <c r="BK164"/>
  <c r="AA161"/>
  <c r="Y161"/>
  <c r="W161"/>
  <c r="N161"/>
  <c r="BK161"/>
  <c r="AA122"/>
  <c r="Y122"/>
  <c r="W122"/>
  <c r="N122"/>
  <c r="BK122"/>
  <c r="AA121"/>
  <c r="Y121"/>
  <c r="W121"/>
  <c r="N121"/>
  <c r="BK121"/>
  <c r="AA120"/>
  <c r="Y120"/>
  <c r="W120"/>
  <c r="N120"/>
  <c r="BK120"/>
  <c i="1" r="BD88"/>
  <c r="BC88"/>
  <c r="BB88"/>
  <c r="BA88"/>
  <c r="AZ88"/>
  <c r="AY88"/>
  <c r="AX88"/>
  <c r="AW88"/>
  <c r="AV88"/>
  <c r="AU88"/>
  <c r="AG88"/>
  <c r="AS88"/>
  <c i="2" r="N87"/>
  <c r="H35"/>
  <c r="H34"/>
  <c r="H33"/>
  <c r="M32"/>
  <c r="H32"/>
  <c r="M31"/>
  <c r="H31"/>
  <c r="BI202"/>
  <c r="BH202"/>
  <c r="BG202"/>
  <c r="BF202"/>
  <c r="BE202"/>
  <c r="AA202"/>
  <c r="Y202"/>
  <c r="W202"/>
  <c r="BK202"/>
  <c r="N202"/>
  <c r="N94"/>
  <c r="BI199"/>
  <c r="BH199"/>
  <c r="BG199"/>
  <c r="BF199"/>
  <c r="BE199"/>
  <c r="AA199"/>
  <c r="Y199"/>
  <c r="W199"/>
  <c r="BK199"/>
  <c r="N199"/>
  <c r="BI198"/>
  <c r="BH198"/>
  <c r="BG198"/>
  <c r="BF198"/>
  <c r="BE198"/>
  <c r="AA198"/>
  <c r="Y198"/>
  <c r="W198"/>
  <c r="BK198"/>
  <c r="N198"/>
  <c r="BI197"/>
  <c r="BH197"/>
  <c r="BG197"/>
  <c r="BF197"/>
  <c r="BE197"/>
  <c r="AA197"/>
  <c r="Y197"/>
  <c r="W197"/>
  <c r="BK197"/>
  <c r="N197"/>
  <c r="N93"/>
  <c r="BI195"/>
  <c r="BH195"/>
  <c r="BG195"/>
  <c r="BF195"/>
  <c r="BE195"/>
  <c r="AA195"/>
  <c r="Y195"/>
  <c r="W195"/>
  <c r="BK195"/>
  <c r="N195"/>
  <c r="BI194"/>
  <c r="BH194"/>
  <c r="BG194"/>
  <c r="BF194"/>
  <c r="BE194"/>
  <c r="AA194"/>
  <c r="Y194"/>
  <c r="W194"/>
  <c r="BK194"/>
  <c r="N194"/>
  <c r="BI193"/>
  <c r="BH193"/>
  <c r="BG193"/>
  <c r="BF193"/>
  <c r="BE193"/>
  <c r="AA193"/>
  <c r="Y193"/>
  <c r="W193"/>
  <c r="BK193"/>
  <c r="N193"/>
  <c r="BI192"/>
  <c r="BH192"/>
  <c r="BG192"/>
  <c r="BF192"/>
  <c r="BE192"/>
  <c r="AA192"/>
  <c r="Y192"/>
  <c r="W192"/>
  <c r="BK192"/>
  <c r="N192"/>
  <c r="BI191"/>
  <c r="BH191"/>
  <c r="BG191"/>
  <c r="BF191"/>
  <c r="BE191"/>
  <c r="AA191"/>
  <c r="Y191"/>
  <c r="W191"/>
  <c r="BK191"/>
  <c r="N191"/>
  <c r="BI190"/>
  <c r="BH190"/>
  <c r="BG190"/>
  <c r="BF190"/>
  <c r="BE190"/>
  <c r="AA190"/>
  <c r="Y190"/>
  <c r="W190"/>
  <c r="BK190"/>
  <c r="N190"/>
  <c r="BI189"/>
  <c r="BH189"/>
  <c r="BG189"/>
  <c r="BF189"/>
  <c r="BE189"/>
  <c r="AA189"/>
  <c r="Y189"/>
  <c r="W189"/>
  <c r="BK189"/>
  <c r="N189"/>
  <c r="BI188"/>
  <c r="BH188"/>
  <c r="BG188"/>
  <c r="BF188"/>
  <c r="BE188"/>
  <c r="AA188"/>
  <c r="Y188"/>
  <c r="W188"/>
  <c r="BK188"/>
  <c r="N188"/>
  <c r="BI187"/>
  <c r="BH187"/>
  <c r="BG187"/>
  <c r="BF187"/>
  <c r="BE187"/>
  <c r="AA187"/>
  <c r="Y187"/>
  <c r="W187"/>
  <c r="BK187"/>
  <c r="N187"/>
  <c r="BI186"/>
  <c r="BH186"/>
  <c r="BG186"/>
  <c r="BF186"/>
  <c r="BE186"/>
  <c r="AA186"/>
  <c r="Y186"/>
  <c r="W186"/>
  <c r="BK186"/>
  <c r="N186"/>
  <c r="BI180"/>
  <c r="BH180"/>
  <c r="BG180"/>
  <c r="BF180"/>
  <c r="BE180"/>
  <c r="AA180"/>
  <c r="Y180"/>
  <c r="W180"/>
  <c r="BK180"/>
  <c r="N180"/>
  <c r="N92"/>
  <c r="BI178"/>
  <c r="BH178"/>
  <c r="BG178"/>
  <c r="BF178"/>
  <c r="BE178"/>
  <c r="AA178"/>
  <c r="Y178"/>
  <c r="W178"/>
  <c r="BK178"/>
  <c r="N178"/>
  <c r="BI176"/>
  <c r="BH176"/>
  <c r="BG176"/>
  <c r="BF176"/>
  <c r="BE176"/>
  <c r="AA176"/>
  <c r="Y176"/>
  <c r="W176"/>
  <c r="BK176"/>
  <c r="N176"/>
  <c r="BI175"/>
  <c r="BH175"/>
  <c r="BG175"/>
  <c r="BF175"/>
  <c r="BE175"/>
  <c r="AA175"/>
  <c r="Y175"/>
  <c r="W175"/>
  <c r="BK175"/>
  <c r="N175"/>
  <c r="BI174"/>
  <c r="BH174"/>
  <c r="BG174"/>
  <c r="BF174"/>
  <c r="BE174"/>
  <c r="AA174"/>
  <c r="Y174"/>
  <c r="W174"/>
  <c r="BK174"/>
  <c r="N174"/>
  <c r="BI173"/>
  <c r="BH173"/>
  <c r="BG173"/>
  <c r="BF173"/>
  <c r="BE173"/>
  <c r="AA173"/>
  <c r="Y173"/>
  <c r="W173"/>
  <c r="BK173"/>
  <c r="N173"/>
  <c r="BI172"/>
  <c r="BH172"/>
  <c r="BG172"/>
  <c r="BF172"/>
  <c r="BE172"/>
  <c r="AA172"/>
  <c r="Y172"/>
  <c r="W172"/>
  <c r="BK172"/>
  <c r="N172"/>
  <c r="BI171"/>
  <c r="BH171"/>
  <c r="BG171"/>
  <c r="BF171"/>
  <c r="BE171"/>
  <c r="AA171"/>
  <c r="Y171"/>
  <c r="W171"/>
  <c r="BK171"/>
  <c r="N171"/>
  <c r="BI170"/>
  <c r="BH170"/>
  <c r="BG170"/>
  <c r="BF170"/>
  <c r="BE170"/>
  <c r="AA170"/>
  <c r="Y170"/>
  <c r="W170"/>
  <c r="BK170"/>
  <c r="N170"/>
  <c r="BI168"/>
  <c r="BH168"/>
  <c r="BG168"/>
  <c r="BF168"/>
  <c r="BE168"/>
  <c r="AA168"/>
  <c r="Y168"/>
  <c r="W168"/>
  <c r="BK168"/>
  <c r="N168"/>
  <c r="BI166"/>
  <c r="BH166"/>
  <c r="BG166"/>
  <c r="BF166"/>
  <c r="BE166"/>
  <c r="AA166"/>
  <c r="Y166"/>
  <c r="W166"/>
  <c r="BK166"/>
  <c r="N166"/>
  <c r="BI165"/>
  <c r="BH165"/>
  <c r="BG165"/>
  <c r="BF165"/>
  <c r="BE165"/>
  <c r="AA165"/>
  <c r="Y165"/>
  <c r="W165"/>
  <c r="BK165"/>
  <c r="N165"/>
  <c r="N91"/>
  <c r="BI162"/>
  <c r="BH162"/>
  <c r="BG162"/>
  <c r="BF162"/>
  <c r="BE162"/>
  <c r="AA162"/>
  <c r="Y162"/>
  <c r="W162"/>
  <c r="BK162"/>
  <c r="N162"/>
  <c r="N90"/>
  <c r="BI160"/>
  <c r="BH160"/>
  <c r="BG160"/>
  <c r="BF160"/>
  <c r="BE160"/>
  <c r="AA160"/>
  <c r="Y160"/>
  <c r="W160"/>
  <c r="BK160"/>
  <c r="N160"/>
  <c r="BI158"/>
  <c r="BH158"/>
  <c r="BG158"/>
  <c r="BF158"/>
  <c r="BE158"/>
  <c r="AA158"/>
  <c r="Y158"/>
  <c r="W158"/>
  <c r="BK158"/>
  <c r="N158"/>
  <c r="BI157"/>
  <c r="BH157"/>
  <c r="BG157"/>
  <c r="BF157"/>
  <c r="BE157"/>
  <c r="AA157"/>
  <c r="Y157"/>
  <c r="W157"/>
  <c r="BK157"/>
  <c r="N157"/>
  <c r="BI155"/>
  <c r="BH155"/>
  <c r="BG155"/>
  <c r="BF155"/>
  <c r="BE155"/>
  <c r="AA155"/>
  <c r="Y155"/>
  <c r="W155"/>
  <c r="BK155"/>
  <c r="N155"/>
  <c r="BI154"/>
  <c r="BH154"/>
  <c r="BG154"/>
  <c r="BF154"/>
  <c r="BE154"/>
  <c r="AA154"/>
  <c r="Y154"/>
  <c r="W154"/>
  <c r="BK154"/>
  <c r="N154"/>
  <c r="BI152"/>
  <c r="BH152"/>
  <c r="BG152"/>
  <c r="BF152"/>
  <c r="BE152"/>
  <c r="AA152"/>
  <c r="Y152"/>
  <c r="W152"/>
  <c r="BK152"/>
  <c r="N152"/>
  <c r="BI151"/>
  <c r="BH151"/>
  <c r="BG151"/>
  <c r="BF151"/>
  <c r="BE151"/>
  <c r="AA151"/>
  <c r="Y151"/>
  <c r="W151"/>
  <c r="BK151"/>
  <c r="N151"/>
  <c r="BI147"/>
  <c r="BH147"/>
  <c r="BG147"/>
  <c r="BF147"/>
  <c r="BE147"/>
  <c r="AA147"/>
  <c r="Y147"/>
  <c r="W147"/>
  <c r="BK147"/>
  <c r="N147"/>
  <c r="BI146"/>
  <c r="BH146"/>
  <c r="BG146"/>
  <c r="BF146"/>
  <c r="BE146"/>
  <c r="AA146"/>
  <c r="Y146"/>
  <c r="W146"/>
  <c r="BK146"/>
  <c r="N146"/>
  <c r="BI144"/>
  <c r="BH144"/>
  <c r="BG144"/>
  <c r="BF144"/>
  <c r="BE144"/>
  <c r="AA144"/>
  <c r="Y144"/>
  <c r="W144"/>
  <c r="BK144"/>
  <c r="N144"/>
  <c r="BI142"/>
  <c r="BH142"/>
  <c r="BG142"/>
  <c r="BF142"/>
  <c r="BE142"/>
  <c r="AA142"/>
  <c r="Y142"/>
  <c r="W142"/>
  <c r="BK142"/>
  <c r="N142"/>
  <c r="BI140"/>
  <c r="BH140"/>
  <c r="BG140"/>
  <c r="BF140"/>
  <c r="BE140"/>
  <c r="AA140"/>
  <c r="Y140"/>
  <c r="W140"/>
  <c r="BK140"/>
  <c r="N140"/>
  <c r="BI139"/>
  <c r="BH139"/>
  <c r="BG139"/>
  <c r="BF139"/>
  <c r="BE139"/>
  <c r="AA139"/>
  <c r="Y139"/>
  <c r="W139"/>
  <c r="BK139"/>
  <c r="N139"/>
  <c r="BI138"/>
  <c r="BH138"/>
  <c r="BG138"/>
  <c r="BF138"/>
  <c r="BE138"/>
  <c r="AA138"/>
  <c r="Y138"/>
  <c r="W138"/>
  <c r="BK138"/>
  <c r="N138"/>
  <c r="BI137"/>
  <c r="BH137"/>
  <c r="BG137"/>
  <c r="BF137"/>
  <c r="BE137"/>
  <c r="AA137"/>
  <c r="Y137"/>
  <c r="W137"/>
  <c r="BK137"/>
  <c r="N137"/>
  <c r="BI136"/>
  <c r="BH136"/>
  <c r="BG136"/>
  <c r="BF136"/>
  <c r="BE136"/>
  <c r="AA136"/>
  <c r="Y136"/>
  <c r="W136"/>
  <c r="BK136"/>
  <c r="N136"/>
  <c r="BI134"/>
  <c r="BH134"/>
  <c r="BG134"/>
  <c r="BF134"/>
  <c r="BE134"/>
  <c r="AA134"/>
  <c r="Y134"/>
  <c r="W134"/>
  <c r="BK134"/>
  <c r="N134"/>
  <c r="BI132"/>
  <c r="BH132"/>
  <c r="BG132"/>
  <c r="BF132"/>
  <c r="BE132"/>
  <c r="AA132"/>
  <c r="Y132"/>
  <c r="W132"/>
  <c r="BK132"/>
  <c r="N132"/>
  <c r="BI130"/>
  <c r="BH130"/>
  <c r="BG130"/>
  <c r="BF130"/>
  <c r="BE130"/>
  <c r="AA130"/>
  <c r="Y130"/>
  <c r="W130"/>
  <c r="BK130"/>
  <c r="N130"/>
  <c r="BI129"/>
  <c r="BH129"/>
  <c r="BG129"/>
  <c r="BF129"/>
  <c r="BE129"/>
  <c r="AA129"/>
  <c r="Y129"/>
  <c r="W129"/>
  <c r="BK129"/>
  <c r="N129"/>
  <c r="BI127"/>
  <c r="BH127"/>
  <c r="BG127"/>
  <c r="BF127"/>
  <c r="BE127"/>
  <c r="AA127"/>
  <c r="Y127"/>
  <c r="W127"/>
  <c r="BK127"/>
  <c r="N127"/>
  <c r="BI125"/>
  <c r="BH125"/>
  <c r="BG125"/>
  <c r="BF125"/>
  <c r="BE125"/>
  <c r="AA125"/>
  <c r="Y125"/>
  <c r="W125"/>
  <c r="BK125"/>
  <c r="N125"/>
  <c r="BI123"/>
  <c r="BH123"/>
  <c r="BG123"/>
  <c r="BF123"/>
  <c r="BE123"/>
  <c r="AA123"/>
  <c r="Y123"/>
  <c r="W123"/>
  <c r="BK123"/>
  <c r="N123"/>
  <c r="N89"/>
  <c r="N88"/>
  <c r="M117"/>
  <c r="F117"/>
  <c r="M116"/>
  <c r="F116"/>
  <c r="M114"/>
  <c r="F114"/>
  <c r="F112"/>
  <c r="L104"/>
  <c r="N96"/>
  <c r="BI102"/>
  <c r="BH102"/>
  <c r="BG102"/>
  <c r="BF102"/>
  <c r="BE102"/>
  <c r="N102"/>
  <c r="BI101"/>
  <c r="BH101"/>
  <c r="BG101"/>
  <c r="BF101"/>
  <c r="BE101"/>
  <c r="N101"/>
  <c r="BI100"/>
  <c r="BH100"/>
  <c r="BG100"/>
  <c r="BF100"/>
  <c r="BE100"/>
  <c r="N100"/>
  <c r="BI99"/>
  <c r="BH99"/>
  <c r="BG99"/>
  <c r="BF99"/>
  <c r="BE99"/>
  <c r="N99"/>
  <c r="BI98"/>
  <c r="BH98"/>
  <c r="BG98"/>
  <c r="BF98"/>
  <c r="BE98"/>
  <c r="N98"/>
  <c r="BI97"/>
  <c r="BH97"/>
  <c r="BG97"/>
  <c r="BF97"/>
  <c r="BE97"/>
  <c r="N97"/>
  <c r="M27"/>
  <c r="M26"/>
  <c r="M83"/>
  <c r="F83"/>
  <c r="M82"/>
  <c r="F82"/>
  <c r="M80"/>
  <c r="F80"/>
  <c r="F78"/>
  <c r="L37"/>
  <c r="M29"/>
  <c r="O20"/>
  <c r="E20"/>
  <c r="O19"/>
  <c r="O17"/>
  <c r="E17"/>
  <c r="O16"/>
  <c r="O14"/>
  <c r="E14"/>
  <c r="O13"/>
  <c r="O11"/>
  <c r="E11"/>
  <c r="O10"/>
  <c r="O8"/>
  <c i="1" r="W35"/>
  <c r="W34"/>
  <c r="W33"/>
  <c r="AK32"/>
  <c r="W32"/>
  <c r="AK31"/>
  <c r="W31"/>
  <c r="AK27"/>
  <c r="AK26"/>
  <c r="AN96"/>
  <c r="AG96"/>
  <c r="AN90"/>
  <c r="AG90"/>
  <c r="CK94"/>
  <c r="CJ94"/>
  <c r="CI94"/>
  <c r="CC94"/>
  <c r="CH94"/>
  <c r="CB94"/>
  <c r="CG94"/>
  <c r="CA94"/>
  <c r="CF94"/>
  <c r="BZ94"/>
  <c r="CE94"/>
  <c r="BY94"/>
  <c r="CD94"/>
  <c r="AV94"/>
  <c r="AN94"/>
  <c r="AG94"/>
  <c r="CK93"/>
  <c r="CJ93"/>
  <c r="CI93"/>
  <c r="CC93"/>
  <c r="CH93"/>
  <c r="CB93"/>
  <c r="CG93"/>
  <c r="CA93"/>
  <c r="CF93"/>
  <c r="BZ93"/>
  <c r="CE93"/>
  <c r="BY93"/>
  <c r="CD93"/>
  <c r="AV93"/>
  <c r="AN93"/>
  <c r="AG93"/>
  <c r="CK92"/>
  <c r="CJ92"/>
  <c r="CI92"/>
  <c r="CC92"/>
  <c r="CH92"/>
  <c r="CB92"/>
  <c r="CG92"/>
  <c r="CA92"/>
  <c r="CF92"/>
  <c r="BZ92"/>
  <c r="CE92"/>
  <c r="BY92"/>
  <c r="CD92"/>
  <c r="AV92"/>
  <c r="AN92"/>
  <c r="AG92"/>
  <c r="CK91"/>
  <c r="CJ91"/>
  <c r="CI91"/>
  <c r="CH91"/>
  <c r="CG91"/>
  <c r="CF91"/>
  <c r="BZ91"/>
  <c r="CE91"/>
  <c r="BY91"/>
  <c r="CD91"/>
  <c r="AV91"/>
  <c r="AN91"/>
  <c r="AG91"/>
  <c r="BD87"/>
  <c r="BC87"/>
  <c r="BB87"/>
  <c r="BA87"/>
  <c r="AZ87"/>
  <c r="AY87"/>
  <c r="AX87"/>
  <c r="AW87"/>
  <c r="AV87"/>
  <c r="AU87"/>
  <c r="AT87"/>
  <c r="AS87"/>
  <c r="AG87"/>
  <c r="AT88"/>
  <c r="AN88"/>
  <c r="AN87"/>
  <c r="AM83"/>
  <c r="L83"/>
  <c r="AM82"/>
  <c r="L82"/>
  <c r="AM80"/>
  <c r="L80"/>
  <c r="L78"/>
  <c r="L77"/>
  <c r="AK37"/>
  <c r="AK29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<sst xmlns="http://schemas.openxmlformats.org/spreadsheetml/2006/main">
  <si>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</si>
  <si>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</si>
  <si>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</si>
  <si>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</si>
  <si>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</si>
  <si>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</si>
  <si>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</si>
  <si>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</si>
  <si>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</si>
  <si>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</si>
  <si>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</si>
  <si>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</si>
  <si>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</si>
  <si>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</si>
  <si>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</si>
  <si>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</si>
  <si>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</si>
  <si>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2020201R01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</si>
  <si>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</si>
  <si>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</si>
  <si>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Splašková kanalizace Louka</t>
  </si>
  <si>
    <t>JKSO:</t>
  </si>
  <si>
    <t/>
  </si>
  <si>
    <t>CC-CZ:</t>
  </si>
  <si>
    <t>Místo:</t>
  </si>
  <si>
    <t xml:space="preserve"> </t>
  </si>
  <si>
    <t>Datum:</t>
  </si>
  <si>
    <t>19.08.2021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</si>
  <si>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</si>
  <si>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</si>
  <si>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</si>
  <si>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</si>
  <si>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</si>
  <si>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</si>
  <si>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</si>
  <si>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</si>
  <si>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</si>
  <si>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</si>
  <si>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</si>
  <si>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</si>
  <si>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</si>
  <si>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</si>
  <si>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</si>
  <si>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</si>
  <si>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</si>
  <si>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</si>
  <si>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</si>
  <si>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</si>
  <si>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</si>
  <si>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</si>
  <si>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</si>
  <si>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</si>
  <si>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</si>
  <si>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</si>
  <si>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</si>
  <si>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</si>
  <si>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</si>
  <si>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</si>
  <si>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</si>
  <si>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</si>
  <si>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</si>
  <si>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</si>
  <si>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</si>
  <si>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</si>
  <si>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</si>
  <si>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</si>
  <si>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</si>
  <si>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</si>
  <si>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</si>
  <si>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</si>
  <si>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</si>
  <si>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</si>
  <si>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</si>
  <si>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</si>
  <si>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</si>
  <si>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</si>
  <si>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</si>
  <si>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</si>
  <si>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{d78ecd93-2b41-4058-93e6-585d5379fb5f}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</si>
  <si>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</si>
  <si>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</si>
  <si>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</si>
  <si>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</si>
  <si>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</si>
  <si>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</si>
  <si>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</si>
  <si>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</si>
  <si>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</si>
  <si>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</si>
  <si>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</si>
  <si>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</si>
  <si>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</si>
  <si>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</si>
  <si>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</si>
  <si>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</si>
  <si>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</si>
  <si>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</si>
  <si>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</si>
  <si>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</si>
  <si>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</si>
  <si>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</si>
  <si>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</si>
  <si>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</si>
  <si>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</si>
  <si>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</si>
  <si>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</si>
  <si>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</si>
  <si>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</si>
  <si>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</si>
  <si>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</si>
  <si>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</si>
  <si>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</si>
  <si>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</si>
  <si>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</si>
  <si>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</si>
  <si>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</si>
  <si>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</si>
  <si>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</si>
  <si>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</si>
  <si>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</si>
  <si>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</si>
  <si>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</si>
  <si>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</si>
  <si>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</si>
  <si>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</si>
  <si>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</si>
  <si>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</si>
  <si>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</si>
  <si>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</si>
  <si>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</si>
  <si>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</si>
  <si>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</si>
  <si>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</si>
  <si>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</si>
  <si>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</si>
  <si>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</si>
  <si>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11</t>
  </si>
  <si>
    <t>K</t>
  </si>
  <si>
    <t>111101101</t>
  </si>
  <si>
    <t>Odstranění travin z celkové plochy do 0,1 ha</t>
  </si>
  <si>
    <t>ha</t>
  </si>
  <si>
    <t>4</t>
  </si>
  <si>
    <t>2031905367</t>
  </si>
  <si>
    <t>1,0*(13,5+22,5+12,0+22,5)/10000</t>
  </si>
  <si>
    <t>VV</t>
  </si>
  <si>
    <t>19</t>
  </si>
  <si>
    <t>113106023</t>
  </si>
  <si>
    <t>Rozebrání dlažeb při překopech komunikací pro pěší ze zámkových dlaždic plochy do 15 m2</t>
  </si>
  <si>
    <t>m2</t>
  </si>
  <si>
    <t>-479060592</t>
  </si>
  <si>
    <t>2,0*(1,0+1,0+1,0+6,5+2*1,0)</t>
  </si>
  <si>
    <t>17</t>
  </si>
  <si>
    <t>113107012</t>
  </si>
  <si>
    <t>Odstranění podkladu plochy do 15 m2 z kameniva těženého tl 200 mm při překopech inž sítí</t>
  </si>
  <si>
    <t>522260023</t>
  </si>
  <si>
    <t>16</t>
  </si>
  <si>
    <t>113107023</t>
  </si>
  <si>
    <t>Odstranění podkladu plochy do 15 m2 z kameniva drceného tl 300 mm při překopech inž sítí</t>
  </si>
  <si>
    <t>865572035</t>
  </si>
  <si>
    <t>113107042</t>
  </si>
  <si>
    <t>Odstranění podkladu plochy do 15 m2 živičných tl 100 mm při překopech inž sítí</t>
  </si>
  <si>
    <t>-877163550</t>
  </si>
  <si>
    <t>2,0*(10,5+12,0)</t>
  </si>
  <si>
    <t>18</t>
  </si>
  <si>
    <t>113107152</t>
  </si>
  <si>
    <t>Odstranění podkladu pl přes 50 do 200 m2 z kameniva těženého tl 200 mm</t>
  </si>
  <si>
    <t>-1578290857</t>
  </si>
  <si>
    <t>1,5*110,0</t>
  </si>
  <si>
    <t>14</t>
  </si>
  <si>
    <t>113202111</t>
  </si>
  <si>
    <t>Vytrhání obrub krajníků obrubníků stojatých</t>
  </si>
  <si>
    <t>m</t>
  </si>
  <si>
    <t>1044573376</t>
  </si>
  <si>
    <t>2,0*14</t>
  </si>
  <si>
    <t>51</t>
  </si>
  <si>
    <t>119001401</t>
  </si>
  <si>
    <t>Dočasné zajištění potrubí ocelového nebo litinového DN do 200</t>
  </si>
  <si>
    <t>-1071416544</t>
  </si>
  <si>
    <t>25</t>
  </si>
  <si>
    <t>119001422</t>
  </si>
  <si>
    <t>Dočasné zajištění kabelů a kabelových tratí z 6 volně ložených kabelů</t>
  </si>
  <si>
    <t>458603580</t>
  </si>
  <si>
    <t>26</t>
  </si>
  <si>
    <t>119004111</t>
  </si>
  <si>
    <t>Bezpečný vstup nebo výstup z výkopu pomocí žebříku zřízení</t>
  </si>
  <si>
    <t>885686434</t>
  </si>
  <si>
    <t>27</t>
  </si>
  <si>
    <t>119004112</t>
  </si>
  <si>
    <t>Bezpečný vstup nebo výstup z výkopu pomocí žebříku odstranění</t>
  </si>
  <si>
    <t>-827987110</t>
  </si>
  <si>
    <t>12</t>
  </si>
  <si>
    <t>121101101</t>
  </si>
  <si>
    <t>Sejmutí ornice s přemístěním na vzdálenost do 50 m</t>
  </si>
  <si>
    <t>m3</t>
  </si>
  <si>
    <t>-1590536144</t>
  </si>
  <si>
    <t>70,5*0,1</t>
  </si>
  <si>
    <t>20</t>
  </si>
  <si>
    <t>132301202</t>
  </si>
  <si>
    <t>Hloubení rýh š do 2000 mm v hornině tř. 4 objemu do 1000 m3</t>
  </si>
  <si>
    <t>-1044289910</t>
  </si>
  <si>
    <t>(121,89+93,19+33,83+14,47+18,4)*1,0*2,6</t>
  </si>
  <si>
    <t>151101101</t>
  </si>
  <si>
    <t>Zřízení příložného pažení a rozepření stěn rýh hl do 2 m</t>
  </si>
  <si>
    <t>1215554198</t>
  </si>
  <si>
    <t>(121,89+93,19+33,83+14,47+18,4)*2,6*2</t>
  </si>
  <si>
    <t>22</t>
  </si>
  <si>
    <t>151101111</t>
  </si>
  <si>
    <t>Odstranění příložného pažení a rozepření stěn rýh hl do 2 m</t>
  </si>
  <si>
    <t>1942138316</t>
  </si>
  <si>
    <t>48</t>
  </si>
  <si>
    <t>162701105</t>
  </si>
  <si>
    <t>Vodorovné přemístění do 10000 m výkopku/sypaniny z horniny tř. 1 až 4</t>
  </si>
  <si>
    <t>-631215183</t>
  </si>
  <si>
    <t>-(121,89+93,19+33,83+14,47+18,4)*1,0*2,1</t>
  </si>
  <si>
    <t>Součet</t>
  </si>
  <si>
    <t>49</t>
  </si>
  <si>
    <t>171201201</t>
  </si>
  <si>
    <t>Uložení sypaniny na skládky</t>
  </si>
  <si>
    <t>686143234</t>
  </si>
  <si>
    <t>50</t>
  </si>
  <si>
    <t>171201211</t>
  </si>
  <si>
    <t>Poplatek za uložení odpadu ze sypaniny na skládce (skládkovné)</t>
  </si>
  <si>
    <t>t</t>
  </si>
  <si>
    <t>2070238074</t>
  </si>
  <si>
    <t>140,89*1,8</t>
  </si>
  <si>
    <t>29</t>
  </si>
  <si>
    <t>175101209</t>
  </si>
  <si>
    <t>Příplatek k obsypání objektu za ruční prohození sypaniny, uložené do 3 m</t>
  </si>
  <si>
    <t>1613843062</t>
  </si>
  <si>
    <t>28</t>
  </si>
  <si>
    <t>175151101</t>
  </si>
  <si>
    <t>Obsypání potrubí strojně sypaninou bez prohození, uloženou do 3 m</t>
  </si>
  <si>
    <t>-364488791</t>
  </si>
  <si>
    <t>(121,89+93,19+33,83+14,47+18,4)*1,0*2,1</t>
  </si>
  <si>
    <t>47</t>
  </si>
  <si>
    <t>181301101</t>
  </si>
  <si>
    <t>Rozprostření ornice tl vrstvy do 100 mm pl do 500 m2 v rovině nebo ve svahu do 1:5</t>
  </si>
  <si>
    <t>-409512898</t>
  </si>
  <si>
    <t>45</t>
  </si>
  <si>
    <t>181411131</t>
  </si>
  <si>
    <t>Založení parkového trávníku výsevem plochy do 1000 m2 v rovině a ve svahu do 1:5</t>
  </si>
  <si>
    <t>1565629383</t>
  </si>
  <si>
    <t>70,5</t>
  </si>
  <si>
    <t>46</t>
  </si>
  <si>
    <t>M</t>
  </si>
  <si>
    <t>005724100</t>
  </si>
  <si>
    <t>osivo směs travní parková</t>
  </si>
  <si>
    <t>kg</t>
  </si>
  <si>
    <t>8</t>
  </si>
  <si>
    <t>-547951226</t>
  </si>
  <si>
    <t>23</t>
  </si>
  <si>
    <t>451572111</t>
  </si>
  <si>
    <t>Lože pod potrubí otevřený výkop z kameniva drobného těženého</t>
  </si>
  <si>
    <t>-1038763862</t>
  </si>
  <si>
    <t>(121,89+93,19+33,83+14,47+18,4)*0,6*0,3</t>
  </si>
  <si>
    <t>35</t>
  </si>
  <si>
    <t>564732111</t>
  </si>
  <si>
    <t>Podklad z vibrovaného štěrku VŠ tl 100 mm</t>
  </si>
  <si>
    <t>-308363123</t>
  </si>
  <si>
    <t>32</t>
  </si>
  <si>
    <t>564762111</t>
  </si>
  <si>
    <t>Podklad z vibrovaného štěrku VŠ tl 200 mm</t>
  </si>
  <si>
    <t>-993643945</t>
  </si>
  <si>
    <t>31</t>
  </si>
  <si>
    <t>564782111</t>
  </si>
  <si>
    <t>Podklad z vibrovaného štěrku VŠ tl 300 mm</t>
  </si>
  <si>
    <t>1073234715</t>
  </si>
  <si>
    <t>34</t>
  </si>
  <si>
    <t>571907118</t>
  </si>
  <si>
    <t>Posyp krytu kamenivem drceným nebo těženým do 70 kg/m2</t>
  </si>
  <si>
    <t>-1705394178</t>
  </si>
  <si>
    <t>36</t>
  </si>
  <si>
    <t>573111113</t>
  </si>
  <si>
    <t>Postřik živičný infiltrační s posypem z asfaltu množství 1,5 kg/m2</t>
  </si>
  <si>
    <t>-2050898155</t>
  </si>
  <si>
    <t>37</t>
  </si>
  <si>
    <t>573211108</t>
  </si>
  <si>
    <t>Postřik živičný spojovací z asfaltu v množství 0,40 kg/m2</t>
  </si>
  <si>
    <t>589621639</t>
  </si>
  <si>
    <t>38</t>
  </si>
  <si>
    <t>573312211</t>
  </si>
  <si>
    <t>Prolití podkladu asfaltem v množství 3,5 kg/m2</t>
  </si>
  <si>
    <t>-693908470</t>
  </si>
  <si>
    <t>39</t>
  </si>
  <si>
    <t>577144111</t>
  </si>
  <si>
    <t>Asfaltový beton vrstva obrusná ACO 11 (ABS) tř. I tl 50 mm š do 3 m z nemodifikovaného asfaltu</t>
  </si>
  <si>
    <t>1244453349</t>
  </si>
  <si>
    <t>40</t>
  </si>
  <si>
    <t>577145112</t>
  </si>
  <si>
    <t>Asfaltový beton vrstva ložní ACL 16 (ABH) tl 50 mm š do 3 m z nemodifikovaného asfaltu</t>
  </si>
  <si>
    <t>1684227923</t>
  </si>
  <si>
    <t>41</t>
  </si>
  <si>
    <t>596211110</t>
  </si>
  <si>
    <t>Kladení zámkové dlažby komunikací pro pěší tl 60 mm skupiny A pl do 50 m2</t>
  </si>
  <si>
    <t>-2002796991</t>
  </si>
  <si>
    <t>42</t>
  </si>
  <si>
    <t>592453080</t>
  </si>
  <si>
    <t>dlažba BEST-KLASIKO 20 x 10 x 6 cm přírodní</t>
  </si>
  <si>
    <t>1686040962</t>
  </si>
  <si>
    <t>53</t>
  </si>
  <si>
    <t>871365241</t>
  </si>
  <si>
    <t>Kanalizační potrubí z tvrdého PVC vícevrstvé tuhost třídy SN12 DN 250</t>
  </si>
  <si>
    <t>-2133739189</t>
  </si>
  <si>
    <t>93,19 "stoka 1"</t>
  </si>
  <si>
    <t>38,83 "stoka 2"</t>
  </si>
  <si>
    <t>14,47 "stoka 3"</t>
  </si>
  <si>
    <t>18,4 "stoka 4"</t>
  </si>
  <si>
    <t>52</t>
  </si>
  <si>
    <t>871375241</t>
  </si>
  <si>
    <t>Kanalizační potrubí z tvrdého PVC vícevrstvé tuhost třídy SN12 DN 300</t>
  </si>
  <si>
    <t>952290417</t>
  </si>
  <si>
    <t>61</t>
  </si>
  <si>
    <t>892362121</t>
  </si>
  <si>
    <t>Tlaková zkouška vzduchem potrubí DN 250 těsnícím vakem ucpávkovým</t>
  </si>
  <si>
    <t>úsek</t>
  </si>
  <si>
    <t>-648951248</t>
  </si>
  <si>
    <t>62</t>
  </si>
  <si>
    <t>892372121</t>
  </si>
  <si>
    <t>Tlaková zkouška vzduchem potrubí DN 300 těsnícím vakem ucpávkovým</t>
  </si>
  <si>
    <t>-731857557</t>
  </si>
  <si>
    <t>54</t>
  </si>
  <si>
    <t>894812418</t>
  </si>
  <si>
    <t>Revizní a čistící šachta z PP typ DN 1000/250 šachtové dno průtočné</t>
  </si>
  <si>
    <t>kus</t>
  </si>
  <si>
    <t>-242523469</t>
  </si>
  <si>
    <t>55</t>
  </si>
  <si>
    <t>894812421</t>
  </si>
  <si>
    <t>Revizní a čistící šachta z PP typ DN 1000/315 šachtové dno průtočné 15°, 30°, 45°, 90°</t>
  </si>
  <si>
    <t>1024298807</t>
  </si>
  <si>
    <t>56</t>
  </si>
  <si>
    <t>894812422</t>
  </si>
  <si>
    <t>Revizní a čistící šachta z PP typ DN 1000/315 šachtové dno sběrné</t>
  </si>
  <si>
    <t>-915907339</t>
  </si>
  <si>
    <t>58</t>
  </si>
  <si>
    <t>894812438</t>
  </si>
  <si>
    <t>Revizní a čistící šachta z PP DN 1000 šachtová skruž světlé hloubky 1000 mm</t>
  </si>
  <si>
    <t>-728610312</t>
  </si>
  <si>
    <t>57</t>
  </si>
  <si>
    <t>894812439</t>
  </si>
  <si>
    <t>Příplatek k rourám revizní a čistící šachty z PP DN 1000 za uříznutí šachtové skruže</t>
  </si>
  <si>
    <t>-1746360844</t>
  </si>
  <si>
    <t>60</t>
  </si>
  <si>
    <t>894812454</t>
  </si>
  <si>
    <t>Revizní a čistící šachta z PP DN 1000 poklop litinový s konusem a betonovým prstencem do 40 t</t>
  </si>
  <si>
    <t>202343837</t>
  </si>
  <si>
    <t>59</t>
  </si>
  <si>
    <t>894812613</t>
  </si>
  <si>
    <t>Vyříznutí a utěsnění otvoru ve stěně šachty DN 200</t>
  </si>
  <si>
    <t>1919473400</t>
  </si>
  <si>
    <t>43</t>
  </si>
  <si>
    <t>916231213</t>
  </si>
  <si>
    <t>Osazení chodníkového obrubníku betonového stojatého s boční opěrou do lože z betonu prostého</t>
  </si>
  <si>
    <t>-375423631</t>
  </si>
  <si>
    <t>44</t>
  </si>
  <si>
    <t>592175090</t>
  </si>
  <si>
    <t>obrubník univerzální BEST-LINEA I 50x8x25 cm, přírodní</t>
  </si>
  <si>
    <t>292425508</t>
  </si>
  <si>
    <t>13</t>
  </si>
  <si>
    <t>919735112</t>
  </si>
  <si>
    <t>Řezání stávajícího živičného krytu hl do 100 mm</t>
  </si>
  <si>
    <t>1750641789</t>
  </si>
  <si>
    <t>2*10,5+2*12,0</t>
  </si>
  <si>
    <t>24</t>
  </si>
  <si>
    <t>998276101</t>
  </si>
  <si>
    <t>Přesun hmot pro trubní vedení z trub z plastických hmot otevřený výkop</t>
  </si>
  <si>
    <t>1669076145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</si>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</sst>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9" fillId="0" borderId="0" xfId="0" applyFont="1" applyBorder="1" applyAlignment="1" applyProtection="1">
      <alignment horizontal="left" vertical="center"/>
    </xf>
    <xf numFmtId="4" fontId="11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0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1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4" fontId="29" fillId="0" borderId="17" xfId="0" applyNumberFormat="1" applyFont="1" applyBorder="1" applyAlignment="1" applyProtection="1">
      <alignment vertical="center"/>
    </xf>
    <xf numFmtId="166" fontId="29" fillId="0" borderId="17" xfId="0" applyNumberFormat="1" applyFont="1" applyBorder="1" applyAlignment="1" applyProtection="1">
      <alignment vertical="center"/>
    </xf>
    <xf numFmtId="4" fontId="29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 applyProtection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 applyProtection="1">
      <alignment vertical="center"/>
    </xf>
    <xf numFmtId="0" fontId="25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5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3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4" fontId="31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33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5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</xf>
    <xf numFmtId="49" fontId="37" fillId="0" borderId="25" xfId="0" applyNumberFormat="1" applyFont="1" applyBorder="1" applyAlignment="1" applyProtection="1">
      <alignment horizontal="left" vertical="center" wrapText="1"/>
    </xf>
    <xf numFmtId="0" fontId="37" fillId="0" borderId="25" xfId="0" applyFont="1" applyBorder="1" applyAlignment="1" applyProtection="1">
      <alignment horizontal="left" vertical="center" wrapText="1"/>
    </xf>
    <xf numFmtId="0" fontId="37" fillId="0" borderId="25" xfId="0" applyFont="1" applyBorder="1" applyAlignment="1" applyProtection="1">
      <alignment horizontal="center" vertical="center" wrapText="1"/>
    </xf>
    <xf numFmtId="167" fontId="37" fillId="0" borderId="25" xfId="0" applyNumberFormat="1" applyFont="1" applyBorder="1" applyAlignment="1" applyProtection="1">
      <alignment vertical="center"/>
    </xf>
    <xf numFmtId="4" fontId="37" fillId="4" borderId="25" xfId="0" applyNumberFormat="1" applyFont="1" applyFill="1" applyBorder="1" applyAlignment="1" applyProtection="1">
      <alignment vertical="center"/>
      <protection locked="0"/>
    </xf>
    <xf numFmtId="4" fontId="37" fillId="4" borderId="25" xfId="0" applyNumberFormat="1" applyFont="1" applyFill="1" applyBorder="1" applyAlignment="1" applyProtection="1">
      <alignment vertical="center"/>
    </xf>
    <xf numFmtId="4" fontId="37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R2" s="21" t="s">
        <v>8</v>
      </c>
      <c r="BS2" s="22" t="s">
        <v>9</v>
      </c>
      <c r="BT2" s="22" t="s">
        <v>10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ht="36.96" customHeight="1">
      <c r="B4" s="26"/>
      <c r="C4" s="27" t="s">
        <v>12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9"/>
      <c r="AS4" s="30" t="s">
        <v>13</v>
      </c>
      <c r="BE4" s="31" t="s">
        <v>14</v>
      </c>
      <c r="BS4" s="22" t="s">
        <v>15</v>
      </c>
    </row>
    <row r="5" ht="14.4" customHeight="1">
      <c r="B5" s="26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29"/>
      <c r="BE5" s="35" t="s">
        <v>18</v>
      </c>
      <c r="BS5" s="22" t="s">
        <v>9</v>
      </c>
    </row>
    <row r="6" ht="36.96" customHeight="1">
      <c r="B6" s="26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29"/>
      <c r="BE6" s="38"/>
      <c r="BS6" s="22" t="s">
        <v>9</v>
      </c>
    </row>
    <row r="7" ht="14.4" customHeight="1">
      <c r="B7" s="26"/>
      <c r="C7" s="32"/>
      <c r="D7" s="39" t="s">
        <v>21</v>
      </c>
      <c r="E7" s="32"/>
      <c r="F7" s="32"/>
      <c r="G7" s="32"/>
      <c r="H7" s="32"/>
      <c r="I7" s="32"/>
      <c r="J7" s="32"/>
      <c r="K7" s="34" t="s">
        <v>22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23</v>
      </c>
      <c r="AL7" s="32"/>
      <c r="AM7" s="32"/>
      <c r="AN7" s="34" t="s">
        <v>22</v>
      </c>
      <c r="AO7" s="32"/>
      <c r="AP7" s="32"/>
      <c r="AQ7" s="29"/>
      <c r="BE7" s="38"/>
      <c r="BS7" s="22" t="s">
        <v>9</v>
      </c>
    </row>
    <row r="8" ht="14.4" customHeight="1">
      <c r="B8" s="26"/>
      <c r="C8" s="32"/>
      <c r="D8" s="39" t="s">
        <v>24</v>
      </c>
      <c r="E8" s="32"/>
      <c r="F8" s="32"/>
      <c r="G8" s="32"/>
      <c r="H8" s="32"/>
      <c r="I8" s="32"/>
      <c r="J8" s="32"/>
      <c r="K8" s="34" t="s">
        <v>25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26</v>
      </c>
      <c r="AL8" s="32"/>
      <c r="AM8" s="32"/>
      <c r="AN8" s="40" t="s">
        <v>27</v>
      </c>
      <c r="AO8" s="32"/>
      <c r="AP8" s="32"/>
      <c r="AQ8" s="29"/>
      <c r="BE8" s="38"/>
      <c r="BS8" s="22" t="s">
        <v>9</v>
      </c>
    </row>
    <row r="9" ht="14.4" customHeight="1">
      <c r="B9" s="26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29"/>
      <c r="BE9" s="38"/>
      <c r="BS9" s="22" t="s">
        <v>9</v>
      </c>
    </row>
    <row r="10" ht="14.4" customHeight="1">
      <c r="B10" s="26"/>
      <c r="C10" s="32"/>
      <c r="D10" s="39" t="s">
        <v>28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29</v>
      </c>
      <c r="AL10" s="32"/>
      <c r="AM10" s="32"/>
      <c r="AN10" s="34" t="s">
        <v>22</v>
      </c>
      <c r="AO10" s="32"/>
      <c r="AP10" s="32"/>
      <c r="AQ10" s="29"/>
      <c r="BE10" s="38"/>
      <c r="BS10" s="22" t="s">
        <v>9</v>
      </c>
    </row>
    <row r="11" ht="18.48" customHeight="1">
      <c r="B11" s="26"/>
      <c r="C11" s="32"/>
      <c r="D11" s="32"/>
      <c r="E11" s="34" t="s">
        <v>25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30</v>
      </c>
      <c r="AL11" s="32"/>
      <c r="AM11" s="32"/>
      <c r="AN11" s="34" t="s">
        <v>22</v>
      </c>
      <c r="AO11" s="32"/>
      <c r="AP11" s="32"/>
      <c r="AQ11" s="29"/>
      <c r="BE11" s="38"/>
      <c r="BS11" s="22" t="s">
        <v>9</v>
      </c>
    </row>
    <row r="12" ht="6.96" customHeight="1">
      <c r="B12" s="2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29"/>
      <c r="BE12" s="38"/>
      <c r="BS12" s="22" t="s">
        <v>9</v>
      </c>
    </row>
    <row r="13" ht="14.4" customHeight="1">
      <c r="B13" s="26"/>
      <c r="C13" s="32"/>
      <c r="D13" s="39" t="s">
        <v>31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29</v>
      </c>
      <c r="AL13" s="32"/>
      <c r="AM13" s="32"/>
      <c r="AN13" s="41" t="s">
        <v>32</v>
      </c>
      <c r="AO13" s="32"/>
      <c r="AP13" s="32"/>
      <c r="AQ13" s="29"/>
      <c r="BE13" s="38"/>
      <c r="BS13" s="22" t="s">
        <v>9</v>
      </c>
    </row>
    <row r="14">
      <c r="B14" s="26"/>
      <c r="C14" s="32"/>
      <c r="D14" s="32"/>
      <c r="E14" s="41" t="s">
        <v>32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30</v>
      </c>
      <c r="AL14" s="32"/>
      <c r="AM14" s="32"/>
      <c r="AN14" s="41" t="s">
        <v>32</v>
      </c>
      <c r="AO14" s="32"/>
      <c r="AP14" s="32"/>
      <c r="AQ14" s="29"/>
      <c r="BE14" s="38"/>
      <c r="BS14" s="22" t="s">
        <v>9</v>
      </c>
    </row>
    <row r="15" ht="6.96" customHeight="1">
      <c r="B15" s="26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29"/>
      <c r="BE15" s="38"/>
      <c r="BS15" s="22" t="s">
        <v>6</v>
      </c>
    </row>
    <row r="16" ht="14.4" customHeight="1">
      <c r="B16" s="26"/>
      <c r="C16" s="32"/>
      <c r="D16" s="39" t="s">
        <v>33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29</v>
      </c>
      <c r="AL16" s="32"/>
      <c r="AM16" s="32"/>
      <c r="AN16" s="34" t="s">
        <v>22</v>
      </c>
      <c r="AO16" s="32"/>
      <c r="AP16" s="32"/>
      <c r="AQ16" s="29"/>
      <c r="BE16" s="38"/>
      <c r="BS16" s="22" t="s">
        <v>6</v>
      </c>
    </row>
    <row r="17" ht="18.48" customHeight="1">
      <c r="B17" s="26"/>
      <c r="C17" s="32"/>
      <c r="D17" s="32"/>
      <c r="E17" s="34" t="s">
        <v>25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30</v>
      </c>
      <c r="AL17" s="32"/>
      <c r="AM17" s="32"/>
      <c r="AN17" s="34" t="s">
        <v>22</v>
      </c>
      <c r="AO17" s="32"/>
      <c r="AP17" s="32"/>
      <c r="AQ17" s="29"/>
      <c r="BE17" s="38"/>
      <c r="BS17" s="22" t="s">
        <v>34</v>
      </c>
    </row>
    <row r="18" ht="6.96" customHeight="1">
      <c r="B18" s="26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29"/>
      <c r="BE18" s="38"/>
      <c r="BS18" s="22" t="s">
        <v>9</v>
      </c>
    </row>
    <row r="19" ht="14.4" customHeight="1">
      <c r="B19" s="26"/>
      <c r="C19" s="32"/>
      <c r="D19" s="39" t="s">
        <v>35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29</v>
      </c>
      <c r="AL19" s="32"/>
      <c r="AM19" s="32"/>
      <c r="AN19" s="34" t="s">
        <v>22</v>
      </c>
      <c r="AO19" s="32"/>
      <c r="AP19" s="32"/>
      <c r="AQ19" s="29"/>
      <c r="BE19" s="38"/>
      <c r="BS19" s="22" t="s">
        <v>9</v>
      </c>
    </row>
    <row r="20" ht="18.48" customHeight="1">
      <c r="B20" s="26"/>
      <c r="C20" s="32"/>
      <c r="D20" s="32"/>
      <c r="E20" s="34" t="s">
        <v>25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30</v>
      </c>
      <c r="AL20" s="32"/>
      <c r="AM20" s="32"/>
      <c r="AN20" s="34" t="s">
        <v>22</v>
      </c>
      <c r="AO20" s="32"/>
      <c r="AP20" s="32"/>
      <c r="AQ20" s="29"/>
      <c r="BE20" s="38"/>
    </row>
    <row r="21" ht="6.96" customHeight="1">
      <c r="B21" s="26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29"/>
      <c r="BE21" s="38"/>
    </row>
    <row r="22">
      <c r="B22" s="26"/>
      <c r="C22" s="32"/>
      <c r="D22" s="39" t="s">
        <v>36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29"/>
      <c r="BE22" s="38"/>
    </row>
    <row r="23" ht="16.5" customHeight="1">
      <c r="B23" s="26"/>
      <c r="C23" s="32"/>
      <c r="D23" s="32"/>
      <c r="E23" s="43" t="s">
        <v>22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29"/>
      <c r="BE23" s="38"/>
    </row>
    <row r="24" ht="6.96" customHeight="1">
      <c r="B24" s="26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29"/>
      <c r="BE24" s="38"/>
    </row>
    <row r="25" ht="6.96" customHeight="1">
      <c r="B25" s="26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29"/>
      <c r="BE25" s="38"/>
    </row>
    <row r="26" ht="14.4" customHeight="1">
      <c r="B26" s="26"/>
      <c r="C26" s="32"/>
      <c r="D26" s="45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ROUND(AG87,2)</f>
        <v>0</v>
      </c>
      <c r="AL26" s="32"/>
      <c r="AM26" s="32"/>
      <c r="AN26" s="32"/>
      <c r="AO26" s="32"/>
      <c r="AP26" s="32"/>
      <c r="AQ26" s="29"/>
      <c r="BE26" s="38"/>
    </row>
    <row r="27" ht="14.4" customHeight="1">
      <c r="B27" s="26"/>
      <c r="C27" s="32"/>
      <c r="D27" s="45" t="s">
        <v>38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ROUND(AG90,2)</f>
        <v>0</v>
      </c>
      <c r="AL27" s="46"/>
      <c r="AM27" s="46"/>
      <c r="AN27" s="46"/>
      <c r="AO27" s="46"/>
      <c r="AP27" s="32"/>
      <c r="AQ27" s="29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39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ROUND(AK26+AK27,2)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40</v>
      </c>
      <c r="E31" s="54"/>
      <c r="F31" s="55" t="s">
        <v>41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42</v>
      </c>
      <c r="U31" s="54"/>
      <c r="V31" s="54"/>
      <c r="W31" s="58">
        <f>ROUND(AZ87+SUM(CD91:CD95),2)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ROUND(AV87+SUM(BY91:BY95),2)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43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42</v>
      </c>
      <c r="U32" s="54"/>
      <c r="V32" s="54"/>
      <c r="W32" s="58">
        <f>ROUND(BA87+SUM(CE91:CE95),2)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ROUND(AW87+SUM(BZ91:BZ95),2)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44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42</v>
      </c>
      <c r="U33" s="54"/>
      <c r="V33" s="54"/>
      <c r="W33" s="58">
        <f>ROUND(BB87+SUM(CF91:CF95),2)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45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42</v>
      </c>
      <c r="U34" s="54"/>
      <c r="V34" s="54"/>
      <c r="W34" s="58">
        <f>ROUND(BC87+SUM(CG91:CG95),2)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46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42</v>
      </c>
      <c r="U35" s="54"/>
      <c r="V35" s="54"/>
      <c r="W35" s="58">
        <f>ROUND(BD87+SUM(CH91:CH95),2)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47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48</v>
      </c>
      <c r="U37" s="62"/>
      <c r="V37" s="62"/>
      <c r="W37" s="62"/>
      <c r="X37" s="64" t="s">
        <v>49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6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29"/>
    </row>
    <row r="40">
      <c r="B40" s="2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29"/>
    </row>
    <row r="41">
      <c r="B41" s="2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29"/>
    </row>
    <row r="42">
      <c r="B42" s="26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29"/>
    </row>
    <row r="43">
      <c r="B43" s="2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29"/>
    </row>
    <row r="44">
      <c r="B44" s="26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29"/>
    </row>
    <row r="45">
      <c r="B45" s="26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29"/>
    </row>
    <row r="46">
      <c r="B46" s="26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29"/>
    </row>
    <row r="47">
      <c r="B47" s="26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29"/>
    </row>
    <row r="48"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29"/>
    </row>
    <row r="49" s="1" customFormat="1">
      <c r="B49" s="47"/>
      <c r="C49" s="48"/>
      <c r="D49" s="67" t="s">
        <v>50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51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6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29"/>
    </row>
    <row r="51">
      <c r="B51" s="26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29"/>
    </row>
    <row r="52">
      <c r="B52" s="26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29"/>
    </row>
    <row r="53">
      <c r="B53" s="26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29"/>
    </row>
    <row r="54">
      <c r="B54" s="26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29"/>
    </row>
    <row r="55">
      <c r="B55" s="26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29"/>
    </row>
    <row r="56">
      <c r="B56" s="26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29"/>
    </row>
    <row r="57">
      <c r="B57" s="26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29"/>
    </row>
    <row r="58" s="1" customFormat="1">
      <c r="B58" s="47"/>
      <c r="C58" s="48"/>
      <c r="D58" s="72" t="s">
        <v>52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53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52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53</v>
      </c>
      <c r="AN58" s="73"/>
      <c r="AO58" s="75"/>
      <c r="AP58" s="48"/>
      <c r="AQ58" s="49"/>
    </row>
    <row r="59">
      <c r="B59" s="26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29"/>
    </row>
    <row r="60" s="1" customFormat="1">
      <c r="B60" s="47"/>
      <c r="C60" s="48"/>
      <c r="D60" s="67" t="s">
        <v>54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55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6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29"/>
    </row>
    <row r="62">
      <c r="B62" s="26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29"/>
    </row>
    <row r="63">
      <c r="B63" s="26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29"/>
    </row>
    <row r="64">
      <c r="B64" s="26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29"/>
    </row>
    <row r="65">
      <c r="B65" s="26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29"/>
    </row>
    <row r="66">
      <c r="B66" s="26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29"/>
    </row>
    <row r="67">
      <c r="B67" s="26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29"/>
    </row>
    <row r="68">
      <c r="B68" s="26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29"/>
    </row>
    <row r="69" s="1" customFormat="1">
      <c r="B69" s="47"/>
      <c r="C69" s="48"/>
      <c r="D69" s="72" t="s">
        <v>52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53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52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53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7" t="s">
        <v>56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>
        <f>K5</f>
        <v>0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>
        <f>K6</f>
        <v>0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24</v>
      </c>
      <c r="D80" s="48"/>
      <c r="E80" s="48"/>
      <c r="F80" s="48"/>
      <c r="G80" s="48"/>
      <c r="H80" s="48"/>
      <c r="I80" s="48"/>
      <c r="J80" s="48"/>
      <c r="K80" s="48"/>
      <c r="L80" s="90">
        <f>IF(K8="","",K8)</f>
        <v>0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26</v>
      </c>
      <c r="AJ80" s="48"/>
      <c r="AK80" s="48"/>
      <c r="AL80" s="48"/>
      <c r="AM80" s="91">
        <f> IF(AN8= "","",AN8)</f>
        <v>0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28</v>
      </c>
      <c r="D82" s="48"/>
      <c r="E82" s="48"/>
      <c r="F82" s="48"/>
      <c r="G82" s="48"/>
      <c r="H82" s="48"/>
      <c r="I82" s="48"/>
      <c r="J82" s="48"/>
      <c r="K82" s="48"/>
      <c r="L82" s="83">
        <f>IF(E11= "","",E11)</f>
        <v>0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33</v>
      </c>
      <c r="AJ82" s="48"/>
      <c r="AK82" s="48"/>
      <c r="AL82" s="48"/>
      <c r="AM82" s="83">
        <f>IF(E17="","",E17)</f>
        <v>0</v>
      </c>
      <c r="AN82" s="83"/>
      <c r="AO82" s="83"/>
      <c r="AP82" s="83"/>
      <c r="AQ82" s="49"/>
      <c r="AS82" s="92" t="s">
        <v>57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31</v>
      </c>
      <c r="D83" s="48"/>
      <c r="E83" s="48"/>
      <c r="F83" s="48"/>
      <c r="G83" s="48"/>
      <c r="H83" s="48"/>
      <c r="I83" s="48"/>
      <c r="J83" s="48"/>
      <c r="K83" s="48"/>
      <c r="L83" s="83">
        <f>IF(E14= "Vyplň údaj","",E14)</f>
        <v>0</v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35</v>
      </c>
      <c r="AJ83" s="48"/>
      <c r="AK83" s="48"/>
      <c r="AL83" s="48"/>
      <c r="AM83" s="83">
        <f>IF(E20="","",E20)</f>
        <v>0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58</v>
      </c>
      <c r="D85" s="103"/>
      <c r="E85" s="103"/>
      <c r="F85" s="103"/>
      <c r="G85" s="103"/>
      <c r="H85" s="104"/>
      <c r="I85" s="105" t="s">
        <v>59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60</v>
      </c>
      <c r="AH85" s="103"/>
      <c r="AI85" s="103"/>
      <c r="AJ85" s="103"/>
      <c r="AK85" s="103"/>
      <c r="AL85" s="103"/>
      <c r="AM85" s="103"/>
      <c r="AN85" s="105" t="s">
        <v>61</v>
      </c>
      <c r="AO85" s="103"/>
      <c r="AP85" s="106"/>
      <c r="AQ85" s="49"/>
      <c r="AS85" s="107" t="s">
        <v>62</v>
      </c>
      <c r="AT85" s="108" t="s">
        <v>63</v>
      </c>
      <c r="AU85" s="108" t="s">
        <v>64</v>
      </c>
      <c r="AV85" s="108" t="s">
        <v>65</v>
      </c>
      <c r="AW85" s="108" t="s">
        <v>66</v>
      </c>
      <c r="AX85" s="108" t="s">
        <v>67</v>
      </c>
      <c r="AY85" s="108" t="s">
        <v>68</v>
      </c>
      <c r="AZ85" s="108" t="s">
        <v>69</v>
      </c>
      <c r="BA85" s="108" t="s">
        <v>70</v>
      </c>
      <c r="BB85" s="108" t="s">
        <v>71</v>
      </c>
      <c r="BC85" s="108" t="s">
        <v>72</v>
      </c>
      <c r="BD85" s="109" t="s">
        <v>73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74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ROUND(AG88,2)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ROUND(AS88,2)</f>
        <v>0</v>
      </c>
      <c r="AT87" s="116">
        <f>ROUND(SUM(AV87:AW87),2)</f>
        <v>0</v>
      </c>
      <c r="AU87" s="117">
        <f>ROUND(AU88,5)</f>
        <v>0</v>
      </c>
      <c r="AV87" s="116">
        <f>ROUND(AZ87*L31,2)</f>
        <v>0</v>
      </c>
      <c r="AW87" s="116">
        <f>ROUND(BA87*L32,2)</f>
        <v>0</v>
      </c>
      <c r="AX87" s="116">
        <f>ROUND(BB87*L31,2)</f>
        <v>0</v>
      </c>
      <c r="AY87" s="116">
        <f>ROUND(BC87*L32,2)</f>
        <v>0</v>
      </c>
      <c r="AZ87" s="116">
        <f>ROUND(AZ88,2)</f>
        <v>0</v>
      </c>
      <c r="BA87" s="116">
        <f>ROUND(BA88,2)</f>
        <v>0</v>
      </c>
      <c r="BB87" s="116">
        <f>ROUND(BB88,2)</f>
        <v>0</v>
      </c>
      <c r="BC87" s="116">
        <f>ROUND(BC88,2)</f>
        <v>0</v>
      </c>
      <c r="BD87" s="118">
        <f>ROUND(BD88,2)</f>
        <v>0</v>
      </c>
      <c r="BS87" s="119" t="s">
        <v>75</v>
      </c>
      <c r="BT87" s="119" t="s">
        <v>76</v>
      </c>
      <c r="BV87" s="119" t="s">
        <v>77</v>
      </c>
      <c r="BW87" s="119" t="s">
        <v>78</v>
      </c>
      <c r="BX87" s="119" t="s">
        <v>79</v>
      </c>
    </row>
    <row r="88" s="5" customFormat="1" ht="31.5" customHeight="1">
      <c r="A88" s="120" t="s">
        <v>80</v>
      </c>
      <c r="B88" s="121"/>
      <c r="C88" s="122"/>
      <c r="D88" s="123" t="s">
        <v>17</v>
      </c>
      <c r="E88" s="123"/>
      <c r="F88" s="123"/>
      <c r="G88" s="123"/>
      <c r="H88" s="123"/>
      <c r="I88" s="124"/>
      <c r="J88" s="123" t="s">
        <v>20</v>
      </c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5">
        <f>'2020201R01 - Splašková ka...'!M29</f>
        <v>0</v>
      </c>
      <c r="AH88" s="124"/>
      <c r="AI88" s="124"/>
      <c r="AJ88" s="124"/>
      <c r="AK88" s="124"/>
      <c r="AL88" s="124"/>
      <c r="AM88" s="124"/>
      <c r="AN88" s="125">
        <f>SUM(AG88,AT88)</f>
        <v>0</v>
      </c>
      <c r="AO88" s="124"/>
      <c r="AP88" s="124"/>
      <c r="AQ88" s="126"/>
      <c r="AS88" s="127">
        <f>'2020201R01 - Splašková ka...'!M27</f>
        <v>0</v>
      </c>
      <c r="AT88" s="128">
        <f>ROUND(SUM(AV88:AW88),2)</f>
        <v>0</v>
      </c>
      <c r="AU88" s="129">
        <f>'2020201R01 - Splašková ka...'!W120</f>
        <v>0</v>
      </c>
      <c r="AV88" s="128">
        <f>'2020201R01 - Splašková ka...'!M31</f>
        <v>0</v>
      </c>
      <c r="AW88" s="128">
        <f>'2020201R01 - Splašková ka...'!M32</f>
        <v>0</v>
      </c>
      <c r="AX88" s="128">
        <f>'2020201R01 - Splašková ka...'!M33</f>
        <v>0</v>
      </c>
      <c r="AY88" s="128">
        <f>'2020201R01 - Splašková ka...'!M34</f>
        <v>0</v>
      </c>
      <c r="AZ88" s="128">
        <f>'2020201R01 - Splašková ka...'!H31</f>
        <v>0</v>
      </c>
      <c r="BA88" s="128">
        <f>'2020201R01 - Splašková ka...'!H32</f>
        <v>0</v>
      </c>
      <c r="BB88" s="128">
        <f>'2020201R01 - Splašková ka...'!H33</f>
        <v>0</v>
      </c>
      <c r="BC88" s="128">
        <f>'2020201R01 - Splašková ka...'!H34</f>
        <v>0</v>
      </c>
      <c r="BD88" s="130">
        <f>'2020201R01 - Splašková ka...'!H35</f>
        <v>0</v>
      </c>
      <c r="BT88" s="131" t="s">
        <v>81</v>
      </c>
      <c r="BU88" s="131" t="s">
        <v>82</v>
      </c>
      <c r="BV88" s="131" t="s">
        <v>77</v>
      </c>
      <c r="BW88" s="131" t="s">
        <v>78</v>
      </c>
      <c r="BX88" s="131" t="s">
        <v>79</v>
      </c>
    </row>
    <row r="89">
      <c r="B89" s="26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29"/>
    </row>
    <row r="90" s="1" customFormat="1" ht="30" customHeight="1">
      <c r="B90" s="47"/>
      <c r="C90" s="111" t="s">
        <v>83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114">
        <f>ROUND(SUM(AG91:AG94),2)</f>
        <v>0</v>
      </c>
      <c r="AH90" s="114"/>
      <c r="AI90" s="114"/>
      <c r="AJ90" s="114"/>
      <c r="AK90" s="114"/>
      <c r="AL90" s="114"/>
      <c r="AM90" s="114"/>
      <c r="AN90" s="114">
        <f>ROUND(SUM(AN91:AN94),2)</f>
        <v>0</v>
      </c>
      <c r="AO90" s="114"/>
      <c r="AP90" s="114"/>
      <c r="AQ90" s="49"/>
      <c r="AS90" s="107" t="s">
        <v>84</v>
      </c>
      <c r="AT90" s="108" t="s">
        <v>85</v>
      </c>
      <c r="AU90" s="108" t="s">
        <v>40</v>
      </c>
      <c r="AV90" s="109" t="s">
        <v>63</v>
      </c>
    </row>
    <row r="91" s="1" customFormat="1" ht="19.92" customHeight="1">
      <c r="B91" s="47"/>
      <c r="C91" s="48"/>
      <c r="D91" s="132" t="s">
        <v>86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133">
        <f>ROUND(AG87*AS91,2)</f>
        <v>0</v>
      </c>
      <c r="AH91" s="134"/>
      <c r="AI91" s="134"/>
      <c r="AJ91" s="134"/>
      <c r="AK91" s="134"/>
      <c r="AL91" s="134"/>
      <c r="AM91" s="134"/>
      <c r="AN91" s="134">
        <f>ROUND(AG91+AV91,2)</f>
        <v>0</v>
      </c>
      <c r="AO91" s="134"/>
      <c r="AP91" s="134"/>
      <c r="AQ91" s="49"/>
      <c r="AS91" s="135">
        <v>0</v>
      </c>
      <c r="AT91" s="136" t="s">
        <v>87</v>
      </c>
      <c r="AU91" s="136" t="s">
        <v>41</v>
      </c>
      <c r="AV91" s="137">
        <f>ROUND(IF(AU91="základní",AG91*L31,IF(AU91="snížená",AG91*L32,0)),2)</f>
        <v>0</v>
      </c>
      <c r="BV91" s="22" t="s">
        <v>88</v>
      </c>
      <c r="BY91" s="138">
        <f>IF(AU91="základní",AV91,0)</f>
        <v>0</v>
      </c>
      <c r="BZ91" s="138">
        <f>IF(AU91="snížená",AV91,0)</f>
        <v>0</v>
      </c>
      <c r="CA91" s="138">
        <v>0</v>
      </c>
      <c r="CB91" s="138">
        <v>0</v>
      </c>
      <c r="CC91" s="138">
        <v>0</v>
      </c>
      <c r="CD91" s="138">
        <f>IF(AU91="základní",AG91,0)</f>
        <v>0</v>
      </c>
      <c r="CE91" s="138">
        <f>IF(AU91="snížená",AG91,0)</f>
        <v>0</v>
      </c>
      <c r="CF91" s="138">
        <f>IF(AU91="zákl. přenesená",AG91,0)</f>
        <v>0</v>
      </c>
      <c r="CG91" s="138">
        <f>IF(AU91="sníž. přenesená",AG91,0)</f>
        <v>0</v>
      </c>
      <c r="CH91" s="138">
        <f>IF(AU91="nulová",AG91,0)</f>
        <v>0</v>
      </c>
      <c r="CI91" s="22">
        <f>IF(AU91="základní",1,IF(AU91="snížená",2,IF(AU91="zákl. přenesená",4,IF(AU91="sníž. přenesená",5,3))))</f>
        <v>0</v>
      </c>
      <c r="CJ91" s="22">
        <f>IF(AT91="stavební čast",1,IF(8891="investiční čast",2,3))</f>
        <v>0</v>
      </c>
      <c r="CK91" s="22">
        <f>IF(D91="Vyplň vlastní","","x")</f>
        <v>0</v>
      </c>
    </row>
    <row r="92" s="1" customFormat="1" ht="19.92" customHeight="1">
      <c r="B92" s="47"/>
      <c r="C92" s="48"/>
      <c r="D92" s="139" t="s">
        <v>89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48"/>
      <c r="AD92" s="48"/>
      <c r="AE92" s="48"/>
      <c r="AF92" s="48"/>
      <c r="AG92" s="133">
        <f>AG87*AS92</f>
        <v>0</v>
      </c>
      <c r="AH92" s="134"/>
      <c r="AI92" s="134"/>
      <c r="AJ92" s="134"/>
      <c r="AK92" s="134"/>
      <c r="AL92" s="134"/>
      <c r="AM92" s="134"/>
      <c r="AN92" s="134">
        <f>AG92+AV92</f>
        <v>0</v>
      </c>
      <c r="AO92" s="134"/>
      <c r="AP92" s="134"/>
      <c r="AQ92" s="49"/>
      <c r="AS92" s="140">
        <v>0</v>
      </c>
      <c r="AT92" s="141" t="s">
        <v>87</v>
      </c>
      <c r="AU92" s="141" t="s">
        <v>41</v>
      </c>
      <c r="AV92" s="142">
        <f>ROUND(IF(AU92="nulová",0,IF(OR(AU92="základní",AU92="zákl. přenesená"),AG92*L31,AG92*L32)),2)</f>
        <v>0</v>
      </c>
      <c r="BV92" s="22" t="s">
        <v>90</v>
      </c>
      <c r="BY92" s="138">
        <f>IF(AU92="základní",AV92,0)</f>
        <v>0</v>
      </c>
      <c r="BZ92" s="138">
        <f>IF(AU92="snížená",AV92,0)</f>
        <v>0</v>
      </c>
      <c r="CA92" s="138">
        <f>IF(AU92="zákl. přenesená",AV92,0)</f>
        <v>0</v>
      </c>
      <c r="CB92" s="138">
        <f>IF(AU92="sníž. přenesená",AV92,0)</f>
        <v>0</v>
      </c>
      <c r="CC92" s="138">
        <f>IF(AU92="nulová",AV92,0)</f>
        <v>0</v>
      </c>
      <c r="CD92" s="138">
        <f>IF(AU92="základní",AG92,0)</f>
        <v>0</v>
      </c>
      <c r="CE92" s="138">
        <f>IF(AU92="snížená",AG92,0)</f>
        <v>0</v>
      </c>
      <c r="CF92" s="138">
        <f>IF(AU92="zákl. přenesená",AG92,0)</f>
        <v>0</v>
      </c>
      <c r="CG92" s="138">
        <f>IF(AU92="sníž. přenesená",AG92,0)</f>
        <v>0</v>
      </c>
      <c r="CH92" s="138">
        <f>IF(AU92="nulová",AG92,0)</f>
        <v>0</v>
      </c>
      <c r="CI92" s="22">
        <f>IF(AU92="základní",1,IF(AU92="snížená",2,IF(AU92="zákl. přenesená",4,IF(AU92="sníž. přenesená",5,3))))</f>
        <v>0</v>
      </c>
      <c r="CJ92" s="22">
        <f>IF(AT92="stavební čast",1,IF(8892="investiční čast",2,3))</f>
        <v>0</v>
      </c>
      <c r="CK92" s="22">
        <f>IF(D92="Vyplň vlastní","","x")</f>
        <v>0</v>
      </c>
    </row>
    <row r="93" s="1" customFormat="1" ht="19.92" customHeight="1">
      <c r="B93" s="47"/>
      <c r="C93" s="48"/>
      <c r="D93" s="139" t="s">
        <v>89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48"/>
      <c r="AD93" s="48"/>
      <c r="AE93" s="48"/>
      <c r="AF93" s="48"/>
      <c r="AG93" s="133">
        <f>AG87*AS93</f>
        <v>0</v>
      </c>
      <c r="AH93" s="134"/>
      <c r="AI93" s="134"/>
      <c r="AJ93" s="134"/>
      <c r="AK93" s="134"/>
      <c r="AL93" s="134"/>
      <c r="AM93" s="134"/>
      <c r="AN93" s="134">
        <f>AG93+AV93</f>
        <v>0</v>
      </c>
      <c r="AO93" s="134"/>
      <c r="AP93" s="134"/>
      <c r="AQ93" s="49"/>
      <c r="AS93" s="140">
        <v>0</v>
      </c>
      <c r="AT93" s="141" t="s">
        <v>87</v>
      </c>
      <c r="AU93" s="141" t="s">
        <v>41</v>
      </c>
      <c r="AV93" s="142">
        <f>ROUND(IF(AU93="nulová",0,IF(OR(AU93="základní",AU93="zákl. přenesená"),AG93*L31,AG93*L32)),2)</f>
        <v>0</v>
      </c>
      <c r="BV93" s="22" t="s">
        <v>90</v>
      </c>
      <c r="BY93" s="138">
        <f>IF(AU93="základní",AV93,0)</f>
        <v>0</v>
      </c>
      <c r="BZ93" s="138">
        <f>IF(AU93="snížená",AV93,0)</f>
        <v>0</v>
      </c>
      <c r="CA93" s="138">
        <f>IF(AU93="zákl. přenesená",AV93,0)</f>
        <v>0</v>
      </c>
      <c r="CB93" s="138">
        <f>IF(AU93="sníž. přenesená",AV93,0)</f>
        <v>0</v>
      </c>
      <c r="CC93" s="138">
        <f>IF(AU93="nulová",AV93,0)</f>
        <v>0</v>
      </c>
      <c r="CD93" s="138">
        <f>IF(AU93="základní",AG93,0)</f>
        <v>0</v>
      </c>
      <c r="CE93" s="138">
        <f>IF(AU93="snížená",AG93,0)</f>
        <v>0</v>
      </c>
      <c r="CF93" s="138">
        <f>IF(AU93="zákl. přenesená",AG93,0)</f>
        <v>0</v>
      </c>
      <c r="CG93" s="138">
        <f>IF(AU93="sníž. přenesená",AG93,0)</f>
        <v>0</v>
      </c>
      <c r="CH93" s="138">
        <f>IF(AU93="nulová",AG93,0)</f>
        <v>0</v>
      </c>
      <c r="CI93" s="22">
        <f>IF(AU93="základní",1,IF(AU93="snížená",2,IF(AU93="zákl. přenesená",4,IF(AU93="sníž. přenesená",5,3))))</f>
        <v>0</v>
      </c>
      <c r="CJ93" s="22">
        <f>IF(AT93="stavební čast",1,IF(8893="investiční čast",2,3))</f>
        <v>0</v>
      </c>
      <c r="CK93" s="22">
        <f>IF(D93="Vyplň vlastní","","x")</f>
        <v>0</v>
      </c>
    </row>
    <row r="94" s="1" customFormat="1" ht="19.92" customHeight="1">
      <c r="B94" s="47"/>
      <c r="C94" s="48"/>
      <c r="D94" s="139" t="s">
        <v>89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48"/>
      <c r="AD94" s="48"/>
      <c r="AE94" s="48"/>
      <c r="AF94" s="48"/>
      <c r="AG94" s="133">
        <f>AG87*AS94</f>
        <v>0</v>
      </c>
      <c r="AH94" s="134"/>
      <c r="AI94" s="134"/>
      <c r="AJ94" s="134"/>
      <c r="AK94" s="134"/>
      <c r="AL94" s="134"/>
      <c r="AM94" s="134"/>
      <c r="AN94" s="134">
        <f>AG94+AV94</f>
        <v>0</v>
      </c>
      <c r="AO94" s="134"/>
      <c r="AP94" s="134"/>
      <c r="AQ94" s="49"/>
      <c r="AS94" s="143">
        <v>0</v>
      </c>
      <c r="AT94" s="144" t="s">
        <v>87</v>
      </c>
      <c r="AU94" s="144" t="s">
        <v>41</v>
      </c>
      <c r="AV94" s="145">
        <f>ROUND(IF(AU94="nulová",0,IF(OR(AU94="základní",AU94="zákl. přenesená"),AG94*L31,AG94*L32)),2)</f>
        <v>0</v>
      </c>
      <c r="BV94" s="22" t="s">
        <v>90</v>
      </c>
      <c r="BY94" s="138">
        <f>IF(AU94="základní",AV94,0)</f>
        <v>0</v>
      </c>
      <c r="BZ94" s="138">
        <f>IF(AU94="snížená",AV94,0)</f>
        <v>0</v>
      </c>
      <c r="CA94" s="138">
        <f>IF(AU94="zákl. přenesená",AV94,0)</f>
        <v>0</v>
      </c>
      <c r="CB94" s="138">
        <f>IF(AU94="sníž. přenesená",AV94,0)</f>
        <v>0</v>
      </c>
      <c r="CC94" s="138">
        <f>IF(AU94="nulová",AV94,0)</f>
        <v>0</v>
      </c>
      <c r="CD94" s="138">
        <f>IF(AU94="základní",AG94,0)</f>
        <v>0</v>
      </c>
      <c r="CE94" s="138">
        <f>IF(AU94="snížená",AG94,0)</f>
        <v>0</v>
      </c>
      <c r="CF94" s="138">
        <f>IF(AU94="zákl. přenesená",AG94,0)</f>
        <v>0</v>
      </c>
      <c r="CG94" s="138">
        <f>IF(AU94="sníž. přenesená",AG94,0)</f>
        <v>0</v>
      </c>
      <c r="CH94" s="138">
        <f>IF(AU94="nulová",AG94,0)</f>
        <v>0</v>
      </c>
      <c r="CI94" s="22">
        <f>IF(AU94="základní",1,IF(AU94="snížená",2,IF(AU94="zákl. přenesená",4,IF(AU94="sníž. přenesená",5,3))))</f>
        <v>0</v>
      </c>
      <c r="CJ94" s="22">
        <f>IF(AT94="stavební čast",1,IF(8894="investiční čast",2,3))</f>
        <v>0</v>
      </c>
      <c r="CK94" s="22">
        <f>IF(D94="Vyplň vlastní","","x")</f>
        <v>0</v>
      </c>
    </row>
    <row r="95" s="1" customFormat="1" ht="10.8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9"/>
    </row>
    <row r="96" s="1" customFormat="1" ht="30" customHeight="1">
      <c r="B96" s="47"/>
      <c r="C96" s="146" t="s">
        <v>91</v>
      </c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8">
        <f>ROUND(AG87+AG90,2)</f>
        <v>0</v>
      </c>
      <c r="AH96" s="148"/>
      <c r="AI96" s="148"/>
      <c r="AJ96" s="148"/>
      <c r="AK96" s="148"/>
      <c r="AL96" s="148"/>
      <c r="AM96" s="148"/>
      <c r="AN96" s="148">
        <f>AN87+AN90</f>
        <v>0</v>
      </c>
      <c r="AO96" s="148"/>
      <c r="AP96" s="148"/>
      <c r="AQ96" s="49"/>
    </row>
    <row r="97" s="1" customFormat="1" ht="6.96" customHeight="1"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8"/>
    </row>
  </sheetData>
  <sheetProtection sheet="1" objects="1" scenarios="1" spinCount="10" saltValue="vpNOR9Nxnp6k6P3MLRyMaijx4ZEeV2z7uhrv2PuWHAR3Dzrhbb5eB4KDAqC+IviQUPPOQ1GyNbk1gFw5Sa5Hkg==" hashValue="QISQiIbnoeTA3OQBGu0chgeB8beUyGUFNKnIzJOObCT6ZJQsZLG73uoYKKoLQ21ePKTRNnxEVY/S5srckb9NWA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2020201R01 - Splašková ka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9"/>
      <c r="B1" s="13"/>
      <c r="C1" s="13"/>
      <c r="D1" s="14" t="s">
        <v>1</v>
      </c>
      <c r="E1" s="13"/>
      <c r="F1" s="15" t="s">
        <v>92</v>
      </c>
      <c r="G1" s="15"/>
      <c r="H1" s="150" t="s">
        <v>93</v>
      </c>
      <c r="I1" s="150"/>
      <c r="J1" s="150"/>
      <c r="K1" s="150"/>
      <c r="L1" s="15" t="s">
        <v>94</v>
      </c>
      <c r="M1" s="13"/>
      <c r="N1" s="13"/>
      <c r="O1" s="14" t="s">
        <v>95</v>
      </c>
      <c r="P1" s="13"/>
      <c r="Q1" s="13"/>
      <c r="R1" s="13"/>
      <c r="S1" s="15" t="s">
        <v>96</v>
      </c>
      <c r="T1" s="15"/>
      <c r="U1" s="149"/>
      <c r="V1" s="149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S2" s="21" t="s">
        <v>8</v>
      </c>
      <c r="AT2" s="22" t="s">
        <v>78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97</v>
      </c>
    </row>
    <row r="4" ht="36.96" customHeight="1">
      <c r="B4" s="26"/>
      <c r="C4" s="27" t="s">
        <v>98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T4" s="30" t="s">
        <v>13</v>
      </c>
      <c r="AT4" s="22" t="s">
        <v>6</v>
      </c>
    </row>
    <row r="5" ht="6.96" customHeight="1">
      <c r="B5" s="26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29"/>
    </row>
    <row r="6" s="1" customFormat="1" ht="32.88" customHeight="1">
      <c r="B6" s="47"/>
      <c r="C6" s="48"/>
      <c r="D6" s="36" t="s">
        <v>19</v>
      </c>
      <c r="E6" s="48"/>
      <c r="F6" s="37" t="s">
        <v>20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</row>
    <row r="7" s="1" customFormat="1" ht="14.4" customHeight="1">
      <c r="B7" s="47"/>
      <c r="C7" s="48"/>
      <c r="D7" s="39" t="s">
        <v>21</v>
      </c>
      <c r="E7" s="48"/>
      <c r="F7" s="34" t="s">
        <v>22</v>
      </c>
      <c r="G7" s="48"/>
      <c r="H7" s="48"/>
      <c r="I7" s="48"/>
      <c r="J7" s="48"/>
      <c r="K7" s="48"/>
      <c r="L7" s="48"/>
      <c r="M7" s="39" t="s">
        <v>23</v>
      </c>
      <c r="N7" s="48"/>
      <c r="O7" s="34" t="s">
        <v>22</v>
      </c>
      <c r="P7" s="48"/>
      <c r="Q7" s="48"/>
      <c r="R7" s="49"/>
    </row>
    <row r="8" s="1" customFormat="1" ht="14.4" customHeight="1">
      <c r="B8" s="47"/>
      <c r="C8" s="48"/>
      <c r="D8" s="39" t="s">
        <v>24</v>
      </c>
      <c r="E8" s="48"/>
      <c r="F8" s="34" t="s">
        <v>25</v>
      </c>
      <c r="G8" s="48"/>
      <c r="H8" s="48"/>
      <c r="I8" s="48"/>
      <c r="J8" s="48"/>
      <c r="K8" s="48"/>
      <c r="L8" s="48"/>
      <c r="M8" s="39" t="s">
        <v>26</v>
      </c>
      <c r="N8" s="48"/>
      <c r="O8" s="151">
        <f>'Rekapitulace stavby'!AN8</f>
        <v>0</v>
      </c>
      <c r="P8" s="91"/>
      <c r="Q8" s="48"/>
      <c r="R8" s="49"/>
    </row>
    <row r="9" s="1" customFormat="1" ht="10.8" customHeight="1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="1" customFormat="1" ht="14.4" customHeight="1">
      <c r="B10" s="47"/>
      <c r="C10" s="48"/>
      <c r="D10" s="39" t="s">
        <v>28</v>
      </c>
      <c r="E10" s="48"/>
      <c r="F10" s="48"/>
      <c r="G10" s="48"/>
      <c r="H10" s="48"/>
      <c r="I10" s="48"/>
      <c r="J10" s="48"/>
      <c r="K10" s="48"/>
      <c r="L10" s="48"/>
      <c r="M10" s="39" t="s">
        <v>29</v>
      </c>
      <c r="N10" s="48"/>
      <c r="O10" s="34">
        <f>IF('Rekapitulace stavby'!AN10="","",'Rekapitulace stavby'!AN10)</f>
        <v>0</v>
      </c>
      <c r="P10" s="34"/>
      <c r="Q10" s="48"/>
      <c r="R10" s="49"/>
    </row>
    <row r="11" s="1" customFormat="1" ht="18" customHeight="1">
      <c r="B11" s="47"/>
      <c r="C11" s="48"/>
      <c r="D11" s="48"/>
      <c r="E11" s="34">
        <f>IF('Rekapitulace stavby'!E11="","",'Rekapitulace stavby'!E11)</f>
        <v>0</v>
      </c>
      <c r="F11" s="48"/>
      <c r="G11" s="48"/>
      <c r="H11" s="48"/>
      <c r="I11" s="48"/>
      <c r="J11" s="48"/>
      <c r="K11" s="48"/>
      <c r="L11" s="48"/>
      <c r="M11" s="39" t="s">
        <v>30</v>
      </c>
      <c r="N11" s="48"/>
      <c r="O11" s="34">
        <f>IF('Rekapitulace stavby'!AN11="","",'Rekapitulace stavby'!AN11)</f>
        <v>0</v>
      </c>
      <c r="P11" s="34"/>
      <c r="Q11" s="48"/>
      <c r="R11" s="49"/>
    </row>
    <row r="12" s="1" customFormat="1" ht="6.96" customHeight="1"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</row>
    <row r="13" s="1" customFormat="1" ht="14.4" customHeight="1">
      <c r="B13" s="47"/>
      <c r="C13" s="48"/>
      <c r="D13" s="39" t="s">
        <v>31</v>
      </c>
      <c r="E13" s="48"/>
      <c r="F13" s="48"/>
      <c r="G13" s="48"/>
      <c r="H13" s="48"/>
      <c r="I13" s="48"/>
      <c r="J13" s="48"/>
      <c r="K13" s="48"/>
      <c r="L13" s="48"/>
      <c r="M13" s="39" t="s">
        <v>29</v>
      </c>
      <c r="N13" s="48"/>
      <c r="O13" s="40">
        <f>IF('Rekapitulace stavby'!AN13="","",'Rekapitulace stavby'!AN13)</f>
        <v>0</v>
      </c>
      <c r="P13" s="34"/>
      <c r="Q13" s="48"/>
      <c r="R13" s="49"/>
    </row>
    <row r="14" s="1" customFormat="1" ht="18" customHeight="1">
      <c r="B14" s="47"/>
      <c r="C14" s="48"/>
      <c r="D14" s="48"/>
      <c r="E14" s="40">
        <f>IF('Rekapitulace stavby'!E14="","",'Rekapitulace stavby'!E14)</f>
        <v>0</v>
      </c>
      <c r="F14" s="152"/>
      <c r="G14" s="152"/>
      <c r="H14" s="152"/>
      <c r="I14" s="152"/>
      <c r="J14" s="152"/>
      <c r="K14" s="152"/>
      <c r="L14" s="152"/>
      <c r="M14" s="39" t="s">
        <v>30</v>
      </c>
      <c r="N14" s="48"/>
      <c r="O14" s="40">
        <f>IF('Rekapitulace stavby'!AN14="","",'Rekapitulace stavby'!AN14)</f>
        <v>0</v>
      </c>
      <c r="P14" s="34"/>
      <c r="Q14" s="48"/>
      <c r="R14" s="49"/>
    </row>
    <row r="15" s="1" customFormat="1" ht="6.96" customHeight="1"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</row>
    <row r="16" s="1" customFormat="1" ht="14.4" customHeight="1">
      <c r="B16" s="47"/>
      <c r="C16" s="48"/>
      <c r="D16" s="39" t="s">
        <v>33</v>
      </c>
      <c r="E16" s="48"/>
      <c r="F16" s="48"/>
      <c r="G16" s="48"/>
      <c r="H16" s="48"/>
      <c r="I16" s="48"/>
      <c r="J16" s="48"/>
      <c r="K16" s="48"/>
      <c r="L16" s="48"/>
      <c r="M16" s="39" t="s">
        <v>29</v>
      </c>
      <c r="N16" s="48"/>
      <c r="O16" s="34">
        <f>IF('Rekapitulace stavby'!AN16="","",'Rekapitulace stavby'!AN16)</f>
        <v>0</v>
      </c>
      <c r="P16" s="34"/>
      <c r="Q16" s="48"/>
      <c r="R16" s="49"/>
    </row>
    <row r="17" s="1" customFormat="1" ht="18" customHeight="1">
      <c r="B17" s="47"/>
      <c r="C17" s="48"/>
      <c r="D17" s="48"/>
      <c r="E17" s="34">
        <f>IF('Rekapitulace stavby'!E17="","",'Rekapitulace stavby'!E17)</f>
        <v>0</v>
      </c>
      <c r="F17" s="48"/>
      <c r="G17" s="48"/>
      <c r="H17" s="48"/>
      <c r="I17" s="48"/>
      <c r="J17" s="48"/>
      <c r="K17" s="48"/>
      <c r="L17" s="48"/>
      <c r="M17" s="39" t="s">
        <v>30</v>
      </c>
      <c r="N17" s="48"/>
      <c r="O17" s="34">
        <f>IF('Rekapitulace stavby'!AN17="","",'Rekapitulace stavby'!AN17)</f>
        <v>0</v>
      </c>
      <c r="P17" s="34"/>
      <c r="Q17" s="48"/>
      <c r="R17" s="49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="1" customFormat="1" ht="14.4" customHeight="1">
      <c r="B19" s="47"/>
      <c r="C19" s="48"/>
      <c r="D19" s="39" t="s">
        <v>35</v>
      </c>
      <c r="E19" s="48"/>
      <c r="F19" s="48"/>
      <c r="G19" s="48"/>
      <c r="H19" s="48"/>
      <c r="I19" s="48"/>
      <c r="J19" s="48"/>
      <c r="K19" s="48"/>
      <c r="L19" s="48"/>
      <c r="M19" s="39" t="s">
        <v>29</v>
      </c>
      <c r="N19" s="48"/>
      <c r="O19" s="34">
        <f>IF('Rekapitulace stavby'!AN19="","",'Rekapitulace stavby'!AN19)</f>
        <v>0</v>
      </c>
      <c r="P19" s="34"/>
      <c r="Q19" s="48"/>
      <c r="R19" s="49"/>
    </row>
    <row r="20" s="1" customFormat="1" ht="18" customHeight="1">
      <c r="B20" s="47"/>
      <c r="C20" s="48"/>
      <c r="D20" s="48"/>
      <c r="E20" s="34">
        <f>IF('Rekapitulace stavby'!E20="","",'Rekapitulace stavby'!E20)</f>
        <v>0</v>
      </c>
      <c r="F20" s="48"/>
      <c r="G20" s="48"/>
      <c r="H20" s="48"/>
      <c r="I20" s="48"/>
      <c r="J20" s="48"/>
      <c r="K20" s="48"/>
      <c r="L20" s="48"/>
      <c r="M20" s="39" t="s">
        <v>30</v>
      </c>
      <c r="N20" s="48"/>
      <c r="O20" s="34">
        <f>IF('Rekapitulace stavby'!AN20="","",'Rekapitulace stavby'!AN20)</f>
        <v>0</v>
      </c>
      <c r="P20" s="34"/>
      <c r="Q20" s="48"/>
      <c r="R20" s="49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="1" customFormat="1" ht="14.4" customHeight="1">
      <c r="B22" s="47"/>
      <c r="C22" s="48"/>
      <c r="D22" s="39" t="s">
        <v>36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6.5" customHeight="1">
      <c r="B23" s="47"/>
      <c r="C23" s="48"/>
      <c r="D23" s="48"/>
      <c r="E23" s="43" t="s">
        <v>22</v>
      </c>
      <c r="F23" s="43"/>
      <c r="G23" s="43"/>
      <c r="H23" s="43"/>
      <c r="I23" s="43"/>
      <c r="J23" s="43"/>
      <c r="K23" s="43"/>
      <c r="L23" s="43"/>
      <c r="M23" s="48"/>
      <c r="N23" s="48"/>
      <c r="O23" s="48"/>
      <c r="P23" s="48"/>
      <c r="Q23" s="48"/>
      <c r="R23" s="4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48"/>
      <c r="R25" s="49"/>
    </row>
    <row r="26" s="1" customFormat="1" ht="14.4" customHeight="1">
      <c r="B26" s="47"/>
      <c r="C26" s="48"/>
      <c r="D26" s="153" t="s">
        <v>99</v>
      </c>
      <c r="E26" s="48"/>
      <c r="F26" s="48"/>
      <c r="G26" s="48"/>
      <c r="H26" s="48"/>
      <c r="I26" s="48"/>
      <c r="J26" s="48"/>
      <c r="K26" s="48"/>
      <c r="L26" s="48"/>
      <c r="M26" s="46">
        <f>N87</f>
        <v>0</v>
      </c>
      <c r="N26" s="46"/>
      <c r="O26" s="46"/>
      <c r="P26" s="46"/>
      <c r="Q26" s="48"/>
      <c r="R26" s="49"/>
    </row>
    <row r="27" s="1" customFormat="1" ht="14.4" customHeight="1">
      <c r="B27" s="47"/>
      <c r="C27" s="48"/>
      <c r="D27" s="45" t="s">
        <v>86</v>
      </c>
      <c r="E27" s="48"/>
      <c r="F27" s="48"/>
      <c r="G27" s="48"/>
      <c r="H27" s="48"/>
      <c r="I27" s="48"/>
      <c r="J27" s="48"/>
      <c r="K27" s="48"/>
      <c r="L27" s="48"/>
      <c r="M27" s="46">
        <f>N96</f>
        <v>0</v>
      </c>
      <c r="N27" s="46"/>
      <c r="O27" s="46"/>
      <c r="P27" s="46"/>
      <c r="Q27" s="48"/>
      <c r="R27" s="49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="1" customFormat="1" ht="25.44" customHeight="1">
      <c r="B29" s="47"/>
      <c r="C29" s="48"/>
      <c r="D29" s="154" t="s">
        <v>39</v>
      </c>
      <c r="E29" s="48"/>
      <c r="F29" s="48"/>
      <c r="G29" s="48"/>
      <c r="H29" s="48"/>
      <c r="I29" s="48"/>
      <c r="J29" s="48"/>
      <c r="K29" s="48"/>
      <c r="L29" s="48"/>
      <c r="M29" s="155">
        <f>ROUND(M26+M27,2)</f>
        <v>0</v>
      </c>
      <c r="N29" s="48"/>
      <c r="O29" s="48"/>
      <c r="P29" s="48"/>
      <c r="Q29" s="48"/>
      <c r="R29" s="49"/>
    </row>
    <row r="30" s="1" customFormat="1" ht="6.96" customHeight="1">
      <c r="B30" s="47"/>
      <c r="C30" s="4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48"/>
      <c r="R30" s="49"/>
    </row>
    <row r="31" s="1" customFormat="1" ht="14.4" customHeight="1">
      <c r="B31" s="47"/>
      <c r="C31" s="48"/>
      <c r="D31" s="55" t="s">
        <v>40</v>
      </c>
      <c r="E31" s="55" t="s">
        <v>41</v>
      </c>
      <c r="F31" s="56">
        <v>0.20999999999999999</v>
      </c>
      <c r="G31" s="156" t="s">
        <v>42</v>
      </c>
      <c r="H31" s="157">
        <f>(SUM(BE96:BE103)+SUM(BE120:BE202))</f>
        <v>0</v>
      </c>
      <c r="I31" s="48"/>
      <c r="J31" s="48"/>
      <c r="K31" s="48"/>
      <c r="L31" s="48"/>
      <c r="M31" s="157">
        <f>ROUND((SUM(BE96:BE103)+SUM(BE120:BE202)), 2)*F31</f>
        <v>0</v>
      </c>
      <c r="N31" s="48"/>
      <c r="O31" s="48"/>
      <c r="P31" s="48"/>
      <c r="Q31" s="48"/>
      <c r="R31" s="49"/>
    </row>
    <row r="32" s="1" customFormat="1" ht="14.4" customHeight="1">
      <c r="B32" s="47"/>
      <c r="C32" s="48"/>
      <c r="D32" s="48"/>
      <c r="E32" s="55" t="s">
        <v>43</v>
      </c>
      <c r="F32" s="56">
        <v>0.14999999999999999</v>
      </c>
      <c r="G32" s="156" t="s">
        <v>42</v>
      </c>
      <c r="H32" s="157">
        <f>(SUM(BF96:BF103)+SUM(BF120:BF202))</f>
        <v>0</v>
      </c>
      <c r="I32" s="48"/>
      <c r="J32" s="48"/>
      <c r="K32" s="48"/>
      <c r="L32" s="48"/>
      <c r="M32" s="157">
        <f>ROUND((SUM(BF96:BF103)+SUM(BF120:BF202)), 2)*F32</f>
        <v>0</v>
      </c>
      <c r="N32" s="48"/>
      <c r="O32" s="48"/>
      <c r="P32" s="48"/>
      <c r="Q32" s="48"/>
      <c r="R32" s="49"/>
    </row>
    <row r="33" hidden="1" s="1" customFormat="1" ht="14.4" customHeight="1">
      <c r="B33" s="47"/>
      <c r="C33" s="48"/>
      <c r="D33" s="48"/>
      <c r="E33" s="55" t="s">
        <v>44</v>
      </c>
      <c r="F33" s="56">
        <v>0.20999999999999999</v>
      </c>
      <c r="G33" s="156" t="s">
        <v>42</v>
      </c>
      <c r="H33" s="157">
        <f>(SUM(BG96:BG103)+SUM(BG120:BG202))</f>
        <v>0</v>
      </c>
      <c r="I33" s="48"/>
      <c r="J33" s="48"/>
      <c r="K33" s="48"/>
      <c r="L33" s="48"/>
      <c r="M33" s="157"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45</v>
      </c>
      <c r="F34" s="56">
        <v>0.14999999999999999</v>
      </c>
      <c r="G34" s="156" t="s">
        <v>42</v>
      </c>
      <c r="H34" s="157">
        <f>(SUM(BH96:BH103)+SUM(BH120:BH202))</f>
        <v>0</v>
      </c>
      <c r="I34" s="48"/>
      <c r="J34" s="48"/>
      <c r="K34" s="48"/>
      <c r="L34" s="48"/>
      <c r="M34" s="157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46</v>
      </c>
      <c r="F35" s="56">
        <v>0</v>
      </c>
      <c r="G35" s="156" t="s">
        <v>42</v>
      </c>
      <c r="H35" s="157">
        <f>(SUM(BI96:BI103)+SUM(BI120:BI202))</f>
        <v>0</v>
      </c>
      <c r="I35" s="48"/>
      <c r="J35" s="48"/>
      <c r="K35" s="48"/>
      <c r="L35" s="48"/>
      <c r="M35" s="157">
        <v>0</v>
      </c>
      <c r="N35" s="48"/>
      <c r="O35" s="48"/>
      <c r="P35" s="48"/>
      <c r="Q35" s="48"/>
      <c r="R35" s="4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</row>
    <row r="37" s="1" customFormat="1" ht="25.44" customHeight="1">
      <c r="B37" s="47"/>
      <c r="C37" s="147"/>
      <c r="D37" s="158" t="s">
        <v>47</v>
      </c>
      <c r="E37" s="104"/>
      <c r="F37" s="104"/>
      <c r="G37" s="159" t="s">
        <v>48</v>
      </c>
      <c r="H37" s="160" t="s">
        <v>49</v>
      </c>
      <c r="I37" s="104"/>
      <c r="J37" s="104"/>
      <c r="K37" s="104"/>
      <c r="L37" s="161">
        <f>SUM(M29:M35)</f>
        <v>0</v>
      </c>
      <c r="M37" s="161"/>
      <c r="N37" s="161"/>
      <c r="O37" s="161"/>
      <c r="P37" s="162"/>
      <c r="Q37" s="147"/>
      <c r="R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>
      <c r="B40" s="2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29"/>
    </row>
    <row r="41">
      <c r="B41" s="2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29"/>
    </row>
    <row r="42">
      <c r="B42" s="26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29"/>
    </row>
    <row r="43">
      <c r="B43" s="2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29"/>
    </row>
    <row r="44">
      <c r="B44" s="26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29"/>
    </row>
    <row r="45">
      <c r="B45" s="26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9"/>
    </row>
    <row r="46">
      <c r="B46" s="26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9"/>
    </row>
    <row r="47">
      <c r="B47" s="26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9"/>
    </row>
    <row r="48"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9"/>
    </row>
    <row r="49">
      <c r="B49" s="26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9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6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29"/>
    </row>
    <row r="52">
      <c r="B52" s="26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29"/>
    </row>
    <row r="53">
      <c r="B53" s="26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29"/>
    </row>
    <row r="54">
      <c r="B54" s="26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29"/>
    </row>
    <row r="55">
      <c r="B55" s="26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29"/>
    </row>
    <row r="56">
      <c r="B56" s="26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29"/>
    </row>
    <row r="57">
      <c r="B57" s="26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29"/>
    </row>
    <row r="58">
      <c r="B58" s="26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29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6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9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6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29"/>
    </row>
    <row r="63">
      <c r="B63" s="26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29"/>
    </row>
    <row r="64">
      <c r="B64" s="26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29"/>
    </row>
    <row r="65">
      <c r="B65" s="26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29"/>
    </row>
    <row r="66">
      <c r="B66" s="26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29"/>
    </row>
    <row r="67">
      <c r="B67" s="26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29"/>
    </row>
    <row r="68">
      <c r="B68" s="26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29"/>
    </row>
    <row r="69">
      <c r="B69" s="26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29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3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5"/>
    </row>
    <row r="76" s="1" customFormat="1" ht="36.96" customHeight="1">
      <c r="B76" s="47"/>
      <c r="C76" s="27" t="s">
        <v>100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9"/>
      <c r="T76" s="166"/>
      <c r="U76" s="166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66"/>
      <c r="U77" s="166"/>
    </row>
    <row r="78" s="1" customFormat="1" ht="36.96" customHeight="1">
      <c r="B78" s="47"/>
      <c r="C78" s="86" t="s">
        <v>19</v>
      </c>
      <c r="D78" s="48"/>
      <c r="E78" s="48"/>
      <c r="F78" s="88">
        <f>F6</f>
        <v>0</v>
      </c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9"/>
      <c r="T78" s="166"/>
      <c r="U78" s="166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66"/>
      <c r="U79" s="166"/>
    </row>
    <row r="80" s="1" customFormat="1" ht="18" customHeight="1">
      <c r="B80" s="47"/>
      <c r="C80" s="39" t="s">
        <v>24</v>
      </c>
      <c r="D80" s="48"/>
      <c r="E80" s="48"/>
      <c r="F80" s="34">
        <f>F8</f>
        <v>0</v>
      </c>
      <c r="G80" s="48"/>
      <c r="H80" s="48"/>
      <c r="I80" s="48"/>
      <c r="J80" s="48"/>
      <c r="K80" s="39" t="s">
        <v>26</v>
      </c>
      <c r="L80" s="48"/>
      <c r="M80" s="91">
        <f>IF(O8="","",O8)</f>
        <v>0</v>
      </c>
      <c r="N80" s="91"/>
      <c r="O80" s="91"/>
      <c r="P80" s="91"/>
      <c r="Q80" s="48"/>
      <c r="R80" s="49"/>
      <c r="T80" s="166"/>
      <c r="U80" s="166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9"/>
      <c r="T81" s="166"/>
      <c r="U81" s="166"/>
    </row>
    <row r="82" s="1" customFormat="1">
      <c r="B82" s="47"/>
      <c r="C82" s="39" t="s">
        <v>28</v>
      </c>
      <c r="D82" s="48"/>
      <c r="E82" s="48"/>
      <c r="F82" s="34">
        <f>E11</f>
        <v>0</v>
      </c>
      <c r="G82" s="48"/>
      <c r="H82" s="48"/>
      <c r="I82" s="48"/>
      <c r="J82" s="48"/>
      <c r="K82" s="39" t="s">
        <v>33</v>
      </c>
      <c r="L82" s="48"/>
      <c r="M82" s="34">
        <f>E17</f>
        <v>0</v>
      </c>
      <c r="N82" s="34"/>
      <c r="O82" s="34"/>
      <c r="P82" s="34"/>
      <c r="Q82" s="34"/>
      <c r="R82" s="49"/>
      <c r="T82" s="166"/>
      <c r="U82" s="166"/>
    </row>
    <row r="83" s="1" customFormat="1" ht="14.4" customHeight="1">
      <c r="B83" s="47"/>
      <c r="C83" s="39" t="s">
        <v>31</v>
      </c>
      <c r="D83" s="48"/>
      <c r="E83" s="48"/>
      <c r="F83" s="34">
        <f>IF(E14="","",E14)</f>
        <v>0</v>
      </c>
      <c r="G83" s="48"/>
      <c r="H83" s="48"/>
      <c r="I83" s="48"/>
      <c r="J83" s="48"/>
      <c r="K83" s="39" t="s">
        <v>35</v>
      </c>
      <c r="L83" s="48"/>
      <c r="M83" s="34">
        <f>E20</f>
        <v>0</v>
      </c>
      <c r="N83" s="34"/>
      <c r="O83" s="34"/>
      <c r="P83" s="34"/>
      <c r="Q83" s="34"/>
      <c r="R83" s="49"/>
      <c r="T83" s="166"/>
      <c r="U83" s="166"/>
    </row>
    <row r="84" s="1" customFormat="1" ht="10.32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9"/>
      <c r="T84" s="166"/>
      <c r="U84" s="166"/>
    </row>
    <row r="85" s="1" customFormat="1" ht="29.28" customHeight="1">
      <c r="B85" s="47"/>
      <c r="C85" s="167" t="s">
        <v>101</v>
      </c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67" t="s">
        <v>102</v>
      </c>
      <c r="O85" s="147"/>
      <c r="P85" s="147"/>
      <c r="Q85" s="147"/>
      <c r="R85" s="49"/>
      <c r="T85" s="166"/>
      <c r="U85" s="166"/>
    </row>
    <row r="86" s="1" customFormat="1" ht="10.32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9"/>
      <c r="T86" s="166"/>
      <c r="U86" s="166"/>
    </row>
    <row r="87" s="1" customFormat="1" ht="29.28" customHeight="1">
      <c r="B87" s="47"/>
      <c r="C87" s="168" t="s">
        <v>103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114">
        <f>N120</f>
        <v>0</v>
      </c>
      <c r="O87" s="169"/>
      <c r="P87" s="169"/>
      <c r="Q87" s="169"/>
      <c r="R87" s="49"/>
      <c r="T87" s="166"/>
      <c r="U87" s="166"/>
      <c r="AU87" s="22" t="s">
        <v>104</v>
      </c>
    </row>
    <row r="88" s="6" customFormat="1" ht="24.96" customHeight="1">
      <c r="B88" s="170"/>
      <c r="C88" s="171"/>
      <c r="D88" s="172" t="s">
        <v>105</v>
      </c>
      <c r="E88" s="171"/>
      <c r="F88" s="171"/>
      <c r="G88" s="171"/>
      <c r="H88" s="171"/>
      <c r="I88" s="171"/>
      <c r="J88" s="171"/>
      <c r="K88" s="171"/>
      <c r="L88" s="171"/>
      <c r="M88" s="171"/>
      <c r="N88" s="173">
        <f>N121</f>
        <v>0</v>
      </c>
      <c r="O88" s="171"/>
      <c r="P88" s="171"/>
      <c r="Q88" s="171"/>
      <c r="R88" s="174"/>
      <c r="T88" s="175"/>
      <c r="U88" s="175"/>
    </row>
    <row r="89" s="7" customFormat="1" ht="19.92" customHeight="1">
      <c r="B89" s="176"/>
      <c r="C89" s="177"/>
      <c r="D89" s="132" t="s">
        <v>106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34">
        <f>N122</f>
        <v>0</v>
      </c>
      <c r="O89" s="177"/>
      <c r="P89" s="177"/>
      <c r="Q89" s="177"/>
      <c r="R89" s="178"/>
      <c r="T89" s="179"/>
      <c r="U89" s="179"/>
    </row>
    <row r="90" s="7" customFormat="1" ht="19.92" customHeight="1">
      <c r="B90" s="176"/>
      <c r="C90" s="177"/>
      <c r="D90" s="132" t="s">
        <v>107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34">
        <f>N161</f>
        <v>0</v>
      </c>
      <c r="O90" s="177"/>
      <c r="P90" s="177"/>
      <c r="Q90" s="177"/>
      <c r="R90" s="178"/>
      <c r="T90" s="179"/>
      <c r="U90" s="179"/>
    </row>
    <row r="91" s="7" customFormat="1" ht="19.92" customHeight="1">
      <c r="B91" s="176"/>
      <c r="C91" s="177"/>
      <c r="D91" s="132" t="s">
        <v>108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34">
        <f>N164</f>
        <v>0</v>
      </c>
      <c r="O91" s="177"/>
      <c r="P91" s="177"/>
      <c r="Q91" s="177"/>
      <c r="R91" s="178"/>
      <c r="T91" s="179"/>
      <c r="U91" s="179"/>
    </row>
    <row r="92" s="7" customFormat="1" ht="19.92" customHeight="1">
      <c r="B92" s="176"/>
      <c r="C92" s="177"/>
      <c r="D92" s="132" t="s">
        <v>109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34">
        <f>N179</f>
        <v>0</v>
      </c>
      <c r="O92" s="177"/>
      <c r="P92" s="177"/>
      <c r="Q92" s="177"/>
      <c r="R92" s="178"/>
      <c r="T92" s="179"/>
      <c r="U92" s="179"/>
    </row>
    <row r="93" s="7" customFormat="1" ht="19.92" customHeight="1">
      <c r="B93" s="176"/>
      <c r="C93" s="177"/>
      <c r="D93" s="132" t="s">
        <v>110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34">
        <f>N196</f>
        <v>0</v>
      </c>
      <c r="O93" s="177"/>
      <c r="P93" s="177"/>
      <c r="Q93" s="177"/>
      <c r="R93" s="178"/>
      <c r="T93" s="179"/>
      <c r="U93" s="179"/>
    </row>
    <row r="94" s="7" customFormat="1" ht="19.92" customHeight="1">
      <c r="B94" s="176"/>
      <c r="C94" s="177"/>
      <c r="D94" s="132" t="s">
        <v>111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34">
        <f>N201</f>
        <v>0</v>
      </c>
      <c r="O94" s="177"/>
      <c r="P94" s="177"/>
      <c r="Q94" s="177"/>
      <c r="R94" s="178"/>
      <c r="T94" s="179"/>
      <c r="U94" s="179"/>
    </row>
    <row r="95" s="1" customFormat="1" ht="21.84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  <c r="T95" s="166"/>
      <c r="U95" s="166"/>
    </row>
    <row r="96" s="1" customFormat="1" ht="29.28" customHeight="1">
      <c r="B96" s="47"/>
      <c r="C96" s="168" t="s">
        <v>112</v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169">
        <f>ROUND(N97+N98+N99+N100+N101+N102,2)</f>
        <v>0</v>
      </c>
      <c r="O96" s="180"/>
      <c r="P96" s="180"/>
      <c r="Q96" s="180"/>
      <c r="R96" s="49"/>
      <c r="T96" s="181"/>
      <c r="U96" s="182" t="s">
        <v>40</v>
      </c>
    </row>
    <row r="97" s="1" customFormat="1" ht="18" customHeight="1">
      <c r="B97" s="47"/>
      <c r="C97" s="48"/>
      <c r="D97" s="139" t="s">
        <v>113</v>
      </c>
      <c r="E97" s="132"/>
      <c r="F97" s="132"/>
      <c r="G97" s="132"/>
      <c r="H97" s="132"/>
      <c r="I97" s="48"/>
      <c r="J97" s="48"/>
      <c r="K97" s="48"/>
      <c r="L97" s="48"/>
      <c r="M97" s="48"/>
      <c r="N97" s="133">
        <f>ROUND(N87*T97,2)</f>
        <v>0</v>
      </c>
      <c r="O97" s="134"/>
      <c r="P97" s="134"/>
      <c r="Q97" s="134"/>
      <c r="R97" s="49"/>
      <c r="S97" s="183"/>
      <c r="T97" s="184"/>
      <c r="U97" s="185" t="s">
        <v>41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7" t="s">
        <v>114</v>
      </c>
      <c r="AZ97" s="186"/>
      <c r="BA97" s="186"/>
      <c r="BB97" s="186"/>
      <c r="BC97" s="186"/>
      <c r="BD97" s="186"/>
      <c r="BE97" s="188">
        <f>IF(U97="základní",N97,0)</f>
        <v>0</v>
      </c>
      <c r="BF97" s="188">
        <f>IF(U97="snížená",N97,0)</f>
        <v>0</v>
      </c>
      <c r="BG97" s="188">
        <f>IF(U97="zákl. přenesená",N97,0)</f>
        <v>0</v>
      </c>
      <c r="BH97" s="188">
        <f>IF(U97="sníž. přenesená",N97,0)</f>
        <v>0</v>
      </c>
      <c r="BI97" s="188">
        <f>IF(U97="nulová",N97,0)</f>
        <v>0</v>
      </c>
      <c r="BJ97" s="187" t="s">
        <v>81</v>
      </c>
      <c r="BK97" s="186"/>
      <c r="BL97" s="186"/>
      <c r="BM97" s="186"/>
    </row>
    <row r="98" s="1" customFormat="1" ht="18" customHeight="1">
      <c r="B98" s="47"/>
      <c r="C98" s="48"/>
      <c r="D98" s="139" t="s">
        <v>115</v>
      </c>
      <c r="E98" s="132"/>
      <c r="F98" s="132"/>
      <c r="G98" s="132"/>
      <c r="H98" s="132"/>
      <c r="I98" s="48"/>
      <c r="J98" s="48"/>
      <c r="K98" s="48"/>
      <c r="L98" s="48"/>
      <c r="M98" s="48"/>
      <c r="N98" s="133">
        <f>ROUND(N87*T98,2)</f>
        <v>0</v>
      </c>
      <c r="O98" s="134"/>
      <c r="P98" s="134"/>
      <c r="Q98" s="134"/>
      <c r="R98" s="49"/>
      <c r="S98" s="183"/>
      <c r="T98" s="184"/>
      <c r="U98" s="185" t="s">
        <v>41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7" t="s">
        <v>114</v>
      </c>
      <c r="AZ98" s="186"/>
      <c r="BA98" s="186"/>
      <c r="BB98" s="186"/>
      <c r="BC98" s="186"/>
      <c r="BD98" s="186"/>
      <c r="BE98" s="188">
        <f>IF(U98="základní",N98,0)</f>
        <v>0</v>
      </c>
      <c r="BF98" s="188">
        <f>IF(U98="snížená",N98,0)</f>
        <v>0</v>
      </c>
      <c r="BG98" s="188">
        <f>IF(U98="zákl. přenesená",N98,0)</f>
        <v>0</v>
      </c>
      <c r="BH98" s="188">
        <f>IF(U98="sníž. přenesená",N98,0)</f>
        <v>0</v>
      </c>
      <c r="BI98" s="188">
        <f>IF(U98="nulová",N98,0)</f>
        <v>0</v>
      </c>
      <c r="BJ98" s="187" t="s">
        <v>81</v>
      </c>
      <c r="BK98" s="186"/>
      <c r="BL98" s="186"/>
      <c r="BM98" s="186"/>
    </row>
    <row r="99" s="1" customFormat="1" ht="18" customHeight="1">
      <c r="B99" s="47"/>
      <c r="C99" s="48"/>
      <c r="D99" s="139" t="s">
        <v>116</v>
      </c>
      <c r="E99" s="132"/>
      <c r="F99" s="132"/>
      <c r="G99" s="132"/>
      <c r="H99" s="132"/>
      <c r="I99" s="48"/>
      <c r="J99" s="48"/>
      <c r="K99" s="48"/>
      <c r="L99" s="48"/>
      <c r="M99" s="48"/>
      <c r="N99" s="133">
        <f>ROUND(N87*T99,2)</f>
        <v>0</v>
      </c>
      <c r="O99" s="134"/>
      <c r="P99" s="134"/>
      <c r="Q99" s="134"/>
      <c r="R99" s="49"/>
      <c r="S99" s="183"/>
      <c r="T99" s="184"/>
      <c r="U99" s="185" t="s">
        <v>41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7" t="s">
        <v>114</v>
      </c>
      <c r="AZ99" s="186"/>
      <c r="BA99" s="186"/>
      <c r="BB99" s="186"/>
      <c r="BC99" s="186"/>
      <c r="BD99" s="186"/>
      <c r="BE99" s="188">
        <f>IF(U99="základní",N99,0)</f>
        <v>0</v>
      </c>
      <c r="BF99" s="188">
        <f>IF(U99="snížená",N99,0)</f>
        <v>0</v>
      </c>
      <c r="BG99" s="188">
        <f>IF(U99="zákl. přenesená",N99,0)</f>
        <v>0</v>
      </c>
      <c r="BH99" s="188">
        <f>IF(U99="sníž. přenesená",N99,0)</f>
        <v>0</v>
      </c>
      <c r="BI99" s="188">
        <f>IF(U99="nulová",N99,0)</f>
        <v>0</v>
      </c>
      <c r="BJ99" s="187" t="s">
        <v>81</v>
      </c>
      <c r="BK99" s="186"/>
      <c r="BL99" s="186"/>
      <c r="BM99" s="186"/>
    </row>
    <row r="100" s="1" customFormat="1" ht="18" customHeight="1">
      <c r="B100" s="47"/>
      <c r="C100" s="48"/>
      <c r="D100" s="139" t="s">
        <v>117</v>
      </c>
      <c r="E100" s="132"/>
      <c r="F100" s="132"/>
      <c r="G100" s="132"/>
      <c r="H100" s="132"/>
      <c r="I100" s="48"/>
      <c r="J100" s="48"/>
      <c r="K100" s="48"/>
      <c r="L100" s="48"/>
      <c r="M100" s="48"/>
      <c r="N100" s="133">
        <f>ROUND(N87*T100,2)</f>
        <v>0</v>
      </c>
      <c r="O100" s="134"/>
      <c r="P100" s="134"/>
      <c r="Q100" s="134"/>
      <c r="R100" s="49"/>
      <c r="S100" s="183"/>
      <c r="T100" s="184"/>
      <c r="U100" s="185" t="s">
        <v>41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7" t="s">
        <v>114</v>
      </c>
      <c r="AZ100" s="186"/>
      <c r="BA100" s="186"/>
      <c r="BB100" s="186"/>
      <c r="BC100" s="186"/>
      <c r="BD100" s="186"/>
      <c r="BE100" s="188">
        <f>IF(U100="základní",N100,0)</f>
        <v>0</v>
      </c>
      <c r="BF100" s="188">
        <f>IF(U100="snížená",N100,0)</f>
        <v>0</v>
      </c>
      <c r="BG100" s="188">
        <f>IF(U100="zákl. přenesená",N100,0)</f>
        <v>0</v>
      </c>
      <c r="BH100" s="188">
        <f>IF(U100="sníž. přenesená",N100,0)</f>
        <v>0</v>
      </c>
      <c r="BI100" s="188">
        <f>IF(U100="nulová",N100,0)</f>
        <v>0</v>
      </c>
      <c r="BJ100" s="187" t="s">
        <v>81</v>
      </c>
      <c r="BK100" s="186"/>
      <c r="BL100" s="186"/>
      <c r="BM100" s="186"/>
    </row>
    <row r="101" s="1" customFormat="1" ht="18" customHeight="1">
      <c r="B101" s="47"/>
      <c r="C101" s="48"/>
      <c r="D101" s="139" t="s">
        <v>118</v>
      </c>
      <c r="E101" s="132"/>
      <c r="F101" s="132"/>
      <c r="G101" s="132"/>
      <c r="H101" s="132"/>
      <c r="I101" s="48"/>
      <c r="J101" s="48"/>
      <c r="K101" s="48"/>
      <c r="L101" s="48"/>
      <c r="M101" s="48"/>
      <c r="N101" s="133">
        <f>ROUND(N87*T101,2)</f>
        <v>0</v>
      </c>
      <c r="O101" s="134"/>
      <c r="P101" s="134"/>
      <c r="Q101" s="134"/>
      <c r="R101" s="49"/>
      <c r="S101" s="183"/>
      <c r="T101" s="184"/>
      <c r="U101" s="185" t="s">
        <v>41</v>
      </c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7" t="s">
        <v>114</v>
      </c>
      <c r="AZ101" s="186"/>
      <c r="BA101" s="186"/>
      <c r="BB101" s="186"/>
      <c r="BC101" s="186"/>
      <c r="BD101" s="186"/>
      <c r="BE101" s="188">
        <f>IF(U101="základní",N101,0)</f>
        <v>0</v>
      </c>
      <c r="BF101" s="188">
        <f>IF(U101="snížená",N101,0)</f>
        <v>0</v>
      </c>
      <c r="BG101" s="188">
        <f>IF(U101="zákl. přenesená",N101,0)</f>
        <v>0</v>
      </c>
      <c r="BH101" s="188">
        <f>IF(U101="sníž. přenesená",N101,0)</f>
        <v>0</v>
      </c>
      <c r="BI101" s="188">
        <f>IF(U101="nulová",N101,0)</f>
        <v>0</v>
      </c>
      <c r="BJ101" s="187" t="s">
        <v>81</v>
      </c>
      <c r="BK101" s="186"/>
      <c r="BL101" s="186"/>
      <c r="BM101" s="186"/>
    </row>
    <row r="102" s="1" customFormat="1" ht="18" customHeight="1">
      <c r="B102" s="47"/>
      <c r="C102" s="48"/>
      <c r="D102" s="132" t="s">
        <v>119</v>
      </c>
      <c r="E102" s="48"/>
      <c r="F102" s="48"/>
      <c r="G102" s="48"/>
      <c r="H102" s="48"/>
      <c r="I102" s="48"/>
      <c r="J102" s="48"/>
      <c r="K102" s="48"/>
      <c r="L102" s="48"/>
      <c r="M102" s="48"/>
      <c r="N102" s="133">
        <f>ROUND(N87*T102,2)</f>
        <v>0</v>
      </c>
      <c r="O102" s="134"/>
      <c r="P102" s="134"/>
      <c r="Q102" s="134"/>
      <c r="R102" s="49"/>
      <c r="S102" s="183"/>
      <c r="T102" s="189"/>
      <c r="U102" s="190" t="s">
        <v>41</v>
      </c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7" t="s">
        <v>120</v>
      </c>
      <c r="AZ102" s="186"/>
      <c r="BA102" s="186"/>
      <c r="BB102" s="186"/>
      <c r="BC102" s="186"/>
      <c r="BD102" s="186"/>
      <c r="BE102" s="188">
        <f>IF(U102="základní",N102,0)</f>
        <v>0</v>
      </c>
      <c r="BF102" s="188">
        <f>IF(U102="snížená",N102,0)</f>
        <v>0</v>
      </c>
      <c r="BG102" s="188">
        <f>IF(U102="zákl. přenesená",N102,0)</f>
        <v>0</v>
      </c>
      <c r="BH102" s="188">
        <f>IF(U102="sníž. přenesená",N102,0)</f>
        <v>0</v>
      </c>
      <c r="BI102" s="188">
        <f>IF(U102="nulová",N102,0)</f>
        <v>0</v>
      </c>
      <c r="BJ102" s="187" t="s">
        <v>81</v>
      </c>
      <c r="BK102" s="186"/>
      <c r="BL102" s="186"/>
      <c r="BM102" s="186"/>
    </row>
    <row r="103" s="1" customForma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9"/>
      <c r="T103" s="166"/>
      <c r="U103" s="166"/>
    </row>
    <row r="104" s="1" customFormat="1" ht="29.28" customHeight="1">
      <c r="B104" s="47"/>
      <c r="C104" s="146" t="s">
        <v>91</v>
      </c>
      <c r="D104" s="147"/>
      <c r="E104" s="147"/>
      <c r="F104" s="147"/>
      <c r="G104" s="147"/>
      <c r="H104" s="147"/>
      <c r="I104" s="147"/>
      <c r="J104" s="147"/>
      <c r="K104" s="147"/>
      <c r="L104" s="148">
        <f>ROUND(SUM(N87+N96),2)</f>
        <v>0</v>
      </c>
      <c r="M104" s="148"/>
      <c r="N104" s="148"/>
      <c r="O104" s="148"/>
      <c r="P104" s="148"/>
      <c r="Q104" s="148"/>
      <c r="R104" s="49"/>
      <c r="T104" s="166"/>
      <c r="U104" s="166"/>
    </row>
    <row r="105" s="1" customFormat="1" ht="6.96" customHeight="1">
      <c r="B105" s="76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8"/>
      <c r="T105" s="166"/>
      <c r="U105" s="166"/>
    </row>
    <row r="109" s="1" customFormat="1" ht="6.96" customHeight="1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1"/>
    </row>
    <row r="110" s="1" customFormat="1" ht="36.96" customHeight="1">
      <c r="B110" s="47"/>
      <c r="C110" s="27" t="s">
        <v>121</v>
      </c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s="1" customFormat="1" ht="6.96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36.96" customHeight="1">
      <c r="B112" s="47"/>
      <c r="C112" s="86" t="s">
        <v>19</v>
      </c>
      <c r="D112" s="48"/>
      <c r="E112" s="48"/>
      <c r="F112" s="88">
        <f>F6</f>
        <v>0</v>
      </c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6.96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18" customHeight="1">
      <c r="B114" s="47"/>
      <c r="C114" s="39" t="s">
        <v>24</v>
      </c>
      <c r="D114" s="48"/>
      <c r="E114" s="48"/>
      <c r="F114" s="34">
        <f>F8</f>
        <v>0</v>
      </c>
      <c r="G114" s="48"/>
      <c r="H114" s="48"/>
      <c r="I114" s="48"/>
      <c r="J114" s="48"/>
      <c r="K114" s="39" t="s">
        <v>26</v>
      </c>
      <c r="L114" s="48"/>
      <c r="M114" s="91">
        <f>IF(O8="","",O8)</f>
        <v>0</v>
      </c>
      <c r="N114" s="91"/>
      <c r="O114" s="91"/>
      <c r="P114" s="91"/>
      <c r="Q114" s="48"/>
      <c r="R114" s="49"/>
    </row>
    <row r="115" s="1" customFormat="1" ht="6.96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>
      <c r="B116" s="47"/>
      <c r="C116" s="39" t="s">
        <v>28</v>
      </c>
      <c r="D116" s="48"/>
      <c r="E116" s="48"/>
      <c r="F116" s="34">
        <f>E11</f>
        <v>0</v>
      </c>
      <c r="G116" s="48"/>
      <c r="H116" s="48"/>
      <c r="I116" s="48"/>
      <c r="J116" s="48"/>
      <c r="K116" s="39" t="s">
        <v>33</v>
      </c>
      <c r="L116" s="48"/>
      <c r="M116" s="34">
        <f>E17</f>
        <v>0</v>
      </c>
      <c r="N116" s="34"/>
      <c r="O116" s="34"/>
      <c r="P116" s="34"/>
      <c r="Q116" s="34"/>
      <c r="R116" s="49"/>
    </row>
    <row r="117" s="1" customFormat="1" ht="14.4" customHeight="1">
      <c r="B117" s="47"/>
      <c r="C117" s="39" t="s">
        <v>31</v>
      </c>
      <c r="D117" s="48"/>
      <c r="E117" s="48"/>
      <c r="F117" s="34">
        <f>IF(E14="","",E14)</f>
        <v>0</v>
      </c>
      <c r="G117" s="48"/>
      <c r="H117" s="48"/>
      <c r="I117" s="48"/>
      <c r="J117" s="48"/>
      <c r="K117" s="39" t="s">
        <v>35</v>
      </c>
      <c r="L117" s="48"/>
      <c r="M117" s="34">
        <f>E20</f>
        <v>0</v>
      </c>
      <c r="N117" s="34"/>
      <c r="O117" s="34"/>
      <c r="P117" s="34"/>
      <c r="Q117" s="34"/>
      <c r="R117" s="49"/>
    </row>
    <row r="118" s="1" customFormat="1" ht="10.32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8" customFormat="1" ht="29.28" customHeight="1">
      <c r="B119" s="191"/>
      <c r="C119" s="192" t="s">
        <v>122</v>
      </c>
      <c r="D119" s="193" t="s">
        <v>123</v>
      </c>
      <c r="E119" s="193" t="s">
        <v>58</v>
      </c>
      <c r="F119" s="193" t="s">
        <v>124</v>
      </c>
      <c r="G119" s="193"/>
      <c r="H119" s="193"/>
      <c r="I119" s="193"/>
      <c r="J119" s="193" t="s">
        <v>125</v>
      </c>
      <c r="K119" s="193" t="s">
        <v>126</v>
      </c>
      <c r="L119" s="194" t="s">
        <v>127</v>
      </c>
      <c r="M119" s="194"/>
      <c r="N119" s="193" t="s">
        <v>102</v>
      </c>
      <c r="O119" s="193"/>
      <c r="P119" s="193"/>
      <c r="Q119" s="195"/>
      <c r="R119" s="196"/>
      <c r="T119" s="107" t="s">
        <v>128</v>
      </c>
      <c r="U119" s="108" t="s">
        <v>40</v>
      </c>
      <c r="V119" s="108" t="s">
        <v>129</v>
      </c>
      <c r="W119" s="108" t="s">
        <v>130</v>
      </c>
      <c r="X119" s="108" t="s">
        <v>131</v>
      </c>
      <c r="Y119" s="108" t="s">
        <v>132</v>
      </c>
      <c r="Z119" s="108" t="s">
        <v>133</v>
      </c>
      <c r="AA119" s="109" t="s">
        <v>134</v>
      </c>
    </row>
    <row r="120" s="1" customFormat="1" ht="29.28" customHeight="1">
      <c r="B120" s="47"/>
      <c r="C120" s="111" t="s">
        <v>99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197">
        <f>BK120</f>
        <v>0</v>
      </c>
      <c r="O120" s="198"/>
      <c r="P120" s="198"/>
      <c r="Q120" s="198"/>
      <c r="R120" s="49"/>
      <c r="T120" s="110"/>
      <c r="U120" s="68"/>
      <c r="V120" s="68"/>
      <c r="W120" s="199">
        <f>W121+W203</f>
        <v>0</v>
      </c>
      <c r="X120" s="68"/>
      <c r="Y120" s="199">
        <f>Y121+Y203</f>
        <v>0</v>
      </c>
      <c r="Z120" s="68"/>
      <c r="AA120" s="200">
        <f>AA121+AA203</f>
        <v>0</v>
      </c>
      <c r="AT120" s="22" t="s">
        <v>75</v>
      </c>
      <c r="AU120" s="22" t="s">
        <v>104</v>
      </c>
      <c r="BK120" s="201">
        <f>BK121+BK203</f>
        <v>0</v>
      </c>
    </row>
    <row r="121" s="9" customFormat="1" ht="37.44" customHeight="1">
      <c r="B121" s="202"/>
      <c r="C121" s="203"/>
      <c r="D121" s="204" t="s">
        <v>105</v>
      </c>
      <c r="E121" s="204"/>
      <c r="F121" s="204"/>
      <c r="G121" s="204"/>
      <c r="H121" s="204"/>
      <c r="I121" s="204"/>
      <c r="J121" s="204"/>
      <c r="K121" s="204"/>
      <c r="L121" s="204"/>
      <c r="M121" s="204"/>
      <c r="N121" s="205">
        <f>BK121</f>
        <v>0</v>
      </c>
      <c r="O121" s="173"/>
      <c r="P121" s="173"/>
      <c r="Q121" s="173"/>
      <c r="R121" s="206"/>
      <c r="T121" s="207"/>
      <c r="U121" s="203"/>
      <c r="V121" s="203"/>
      <c r="W121" s="208">
        <f>W122+W161+W164+W179+W196+W201</f>
        <v>0</v>
      </c>
      <c r="X121" s="203"/>
      <c r="Y121" s="208">
        <f>Y122+Y161+Y164+Y179+Y196+Y201</f>
        <v>0</v>
      </c>
      <c r="Z121" s="203"/>
      <c r="AA121" s="209">
        <f>AA122+AA161+AA164+AA179+AA196+AA201</f>
        <v>0</v>
      </c>
      <c r="AR121" s="210" t="s">
        <v>81</v>
      </c>
      <c r="AT121" s="211" t="s">
        <v>75</v>
      </c>
      <c r="AU121" s="211" t="s">
        <v>76</v>
      </c>
      <c r="AY121" s="210" t="s">
        <v>135</v>
      </c>
      <c r="BK121" s="212">
        <f>BK122+BK161+BK164+BK179+BK196+BK201</f>
        <v>0</v>
      </c>
    </row>
    <row r="122" s="9" customFormat="1" ht="19.92" customHeight="1">
      <c r="B122" s="202"/>
      <c r="C122" s="203"/>
      <c r="D122" s="213" t="s">
        <v>106</v>
      </c>
      <c r="E122" s="213"/>
      <c r="F122" s="213"/>
      <c r="G122" s="213"/>
      <c r="H122" s="213"/>
      <c r="I122" s="213"/>
      <c r="J122" s="213"/>
      <c r="K122" s="213"/>
      <c r="L122" s="213"/>
      <c r="M122" s="213"/>
      <c r="N122" s="214">
        <f>BK122</f>
        <v>0</v>
      </c>
      <c r="O122" s="215"/>
      <c r="P122" s="215"/>
      <c r="Q122" s="215"/>
      <c r="R122" s="206"/>
      <c r="T122" s="207"/>
      <c r="U122" s="203"/>
      <c r="V122" s="203"/>
      <c r="W122" s="208">
        <f>SUM(W123:W160)</f>
        <v>0</v>
      </c>
      <c r="X122" s="203"/>
      <c r="Y122" s="208">
        <f>SUM(Y123:Y160)</f>
        <v>0</v>
      </c>
      <c r="Z122" s="203"/>
      <c r="AA122" s="209">
        <f>SUM(AA123:AA160)</f>
        <v>0</v>
      </c>
      <c r="AR122" s="210" t="s">
        <v>81</v>
      </c>
      <c r="AT122" s="211" t="s">
        <v>75</v>
      </c>
      <c r="AU122" s="211" t="s">
        <v>81</v>
      </c>
      <c r="AY122" s="210" t="s">
        <v>135</v>
      </c>
      <c r="BK122" s="212">
        <f>SUM(BK123:BK160)</f>
        <v>0</v>
      </c>
    </row>
    <row r="123" s="1" customFormat="1" ht="25.5" customHeight="1">
      <c r="B123" s="47"/>
      <c r="C123" s="216" t="s">
        <v>136</v>
      </c>
      <c r="D123" s="216" t="s">
        <v>137</v>
      </c>
      <c r="E123" s="217" t="s">
        <v>138</v>
      </c>
      <c r="F123" s="218" t="s">
        <v>139</v>
      </c>
      <c r="G123" s="218"/>
      <c r="H123" s="218"/>
      <c r="I123" s="218"/>
      <c r="J123" s="219" t="s">
        <v>140</v>
      </c>
      <c r="K123" s="220">
        <v>0.0070000000000000001</v>
      </c>
      <c r="L123" s="221">
        <v>0</v>
      </c>
      <c r="M123" s="222"/>
      <c r="N123" s="223">
        <f>ROUND(L123*K123,2)</f>
        <v>0</v>
      </c>
      <c r="O123" s="223"/>
      <c r="P123" s="223"/>
      <c r="Q123" s="223"/>
      <c r="R123" s="49"/>
      <c r="T123" s="224" t="s">
        <v>22</v>
      </c>
      <c r="U123" s="57" t="s">
        <v>41</v>
      </c>
      <c r="V123" s="48"/>
      <c r="W123" s="225">
        <f>V123*K123</f>
        <v>0</v>
      </c>
      <c r="X123" s="225">
        <v>0</v>
      </c>
      <c r="Y123" s="225">
        <f>X123*K123</f>
        <v>0</v>
      </c>
      <c r="Z123" s="225">
        <v>0</v>
      </c>
      <c r="AA123" s="226">
        <f>Z123*K123</f>
        <v>0</v>
      </c>
      <c r="AR123" s="22" t="s">
        <v>141</v>
      </c>
      <c r="AT123" s="22" t="s">
        <v>137</v>
      </c>
      <c r="AU123" s="22" t="s">
        <v>97</v>
      </c>
      <c r="AY123" s="22" t="s">
        <v>135</v>
      </c>
      <c r="BE123" s="138">
        <f>IF(U123="základní",N123,0)</f>
        <v>0</v>
      </c>
      <c r="BF123" s="138">
        <f>IF(U123="snížená",N123,0)</f>
        <v>0</v>
      </c>
      <c r="BG123" s="138">
        <f>IF(U123="zákl. přenesená",N123,0)</f>
        <v>0</v>
      </c>
      <c r="BH123" s="138">
        <f>IF(U123="sníž. přenesená",N123,0)</f>
        <v>0</v>
      </c>
      <c r="BI123" s="138">
        <f>IF(U123="nulová",N123,0)</f>
        <v>0</v>
      </c>
      <c r="BJ123" s="22" t="s">
        <v>81</v>
      </c>
      <c r="BK123" s="138">
        <f>ROUND(L123*K123,2)</f>
        <v>0</v>
      </c>
      <c r="BL123" s="22" t="s">
        <v>141</v>
      </c>
      <c r="BM123" s="22" t="s">
        <v>142</v>
      </c>
    </row>
    <row r="124" s="10" customFormat="1" ht="16.5" customHeight="1">
      <c r="B124" s="227"/>
      <c r="C124" s="228"/>
      <c r="D124" s="228"/>
      <c r="E124" s="229" t="s">
        <v>22</v>
      </c>
      <c r="F124" s="230" t="s">
        <v>143</v>
      </c>
      <c r="G124" s="231"/>
      <c r="H124" s="231"/>
      <c r="I124" s="231"/>
      <c r="J124" s="228"/>
      <c r="K124" s="232">
        <v>0.0070000000000000001</v>
      </c>
      <c r="L124" s="228"/>
      <c r="M124" s="228"/>
      <c r="N124" s="228"/>
      <c r="O124" s="228"/>
      <c r="P124" s="228"/>
      <c r="Q124" s="228"/>
      <c r="R124" s="233"/>
      <c r="T124" s="234"/>
      <c r="U124" s="228"/>
      <c r="V124" s="228"/>
      <c r="W124" s="228"/>
      <c r="X124" s="228"/>
      <c r="Y124" s="228"/>
      <c r="Z124" s="228"/>
      <c r="AA124" s="235"/>
      <c r="AT124" s="236" t="s">
        <v>144</v>
      </c>
      <c r="AU124" s="236" t="s">
        <v>97</v>
      </c>
      <c r="AV124" s="10" t="s">
        <v>97</v>
      </c>
      <c r="AW124" s="10" t="s">
        <v>34</v>
      </c>
      <c r="AX124" s="10" t="s">
        <v>81</v>
      </c>
      <c r="AY124" s="236" t="s">
        <v>135</v>
      </c>
    </row>
    <row r="125" s="1" customFormat="1" ht="38.25" customHeight="1">
      <c r="B125" s="47"/>
      <c r="C125" s="216" t="s">
        <v>145</v>
      </c>
      <c r="D125" s="216" t="s">
        <v>137</v>
      </c>
      <c r="E125" s="217" t="s">
        <v>146</v>
      </c>
      <c r="F125" s="218" t="s">
        <v>147</v>
      </c>
      <c r="G125" s="218"/>
      <c r="H125" s="218"/>
      <c r="I125" s="218"/>
      <c r="J125" s="219" t="s">
        <v>148</v>
      </c>
      <c r="K125" s="220">
        <v>23</v>
      </c>
      <c r="L125" s="221">
        <v>0</v>
      </c>
      <c r="M125" s="222"/>
      <c r="N125" s="223">
        <f>ROUND(L125*K125,2)</f>
        <v>0</v>
      </c>
      <c r="O125" s="223"/>
      <c r="P125" s="223"/>
      <c r="Q125" s="223"/>
      <c r="R125" s="49"/>
      <c r="T125" s="224" t="s">
        <v>22</v>
      </c>
      <c r="U125" s="57" t="s">
        <v>41</v>
      </c>
      <c r="V125" s="48"/>
      <c r="W125" s="225">
        <f>V125*K125</f>
        <v>0</v>
      </c>
      <c r="X125" s="225">
        <v>0</v>
      </c>
      <c r="Y125" s="225">
        <f>X125*K125</f>
        <v>0</v>
      </c>
      <c r="Z125" s="225">
        <v>0.26000000000000001</v>
      </c>
      <c r="AA125" s="226">
        <f>Z125*K125</f>
        <v>0</v>
      </c>
      <c r="AR125" s="22" t="s">
        <v>141</v>
      </c>
      <c r="AT125" s="22" t="s">
        <v>137</v>
      </c>
      <c r="AU125" s="22" t="s">
        <v>97</v>
      </c>
      <c r="AY125" s="22" t="s">
        <v>135</v>
      </c>
      <c r="BE125" s="138">
        <f>IF(U125="základní",N125,0)</f>
        <v>0</v>
      </c>
      <c r="BF125" s="138">
        <f>IF(U125="snížená",N125,0)</f>
        <v>0</v>
      </c>
      <c r="BG125" s="138">
        <f>IF(U125="zákl. přenesená",N125,0)</f>
        <v>0</v>
      </c>
      <c r="BH125" s="138">
        <f>IF(U125="sníž. přenesená",N125,0)</f>
        <v>0</v>
      </c>
      <c r="BI125" s="138">
        <f>IF(U125="nulová",N125,0)</f>
        <v>0</v>
      </c>
      <c r="BJ125" s="22" t="s">
        <v>81</v>
      </c>
      <c r="BK125" s="138">
        <f>ROUND(L125*K125,2)</f>
        <v>0</v>
      </c>
      <c r="BL125" s="22" t="s">
        <v>141</v>
      </c>
      <c r="BM125" s="22" t="s">
        <v>149</v>
      </c>
    </row>
    <row r="126" s="10" customFormat="1" ht="16.5" customHeight="1">
      <c r="B126" s="227"/>
      <c r="C126" s="228"/>
      <c r="D126" s="228"/>
      <c r="E126" s="229" t="s">
        <v>22</v>
      </c>
      <c r="F126" s="230" t="s">
        <v>150</v>
      </c>
      <c r="G126" s="231"/>
      <c r="H126" s="231"/>
      <c r="I126" s="231"/>
      <c r="J126" s="228"/>
      <c r="K126" s="232">
        <v>23</v>
      </c>
      <c r="L126" s="228"/>
      <c r="M126" s="228"/>
      <c r="N126" s="228"/>
      <c r="O126" s="228"/>
      <c r="P126" s="228"/>
      <c r="Q126" s="228"/>
      <c r="R126" s="233"/>
      <c r="T126" s="234"/>
      <c r="U126" s="228"/>
      <c r="V126" s="228"/>
      <c r="W126" s="228"/>
      <c r="X126" s="228"/>
      <c r="Y126" s="228"/>
      <c r="Z126" s="228"/>
      <c r="AA126" s="235"/>
      <c r="AT126" s="236" t="s">
        <v>144</v>
      </c>
      <c r="AU126" s="236" t="s">
        <v>97</v>
      </c>
      <c r="AV126" s="10" t="s">
        <v>97</v>
      </c>
      <c r="AW126" s="10" t="s">
        <v>34</v>
      </c>
      <c r="AX126" s="10" t="s">
        <v>81</v>
      </c>
      <c r="AY126" s="236" t="s">
        <v>135</v>
      </c>
    </row>
    <row r="127" s="1" customFormat="1" ht="38.25" customHeight="1">
      <c r="B127" s="47"/>
      <c r="C127" s="216" t="s">
        <v>151</v>
      </c>
      <c r="D127" s="216" t="s">
        <v>137</v>
      </c>
      <c r="E127" s="217" t="s">
        <v>152</v>
      </c>
      <c r="F127" s="218" t="s">
        <v>153</v>
      </c>
      <c r="G127" s="218"/>
      <c r="H127" s="218"/>
      <c r="I127" s="218"/>
      <c r="J127" s="219" t="s">
        <v>148</v>
      </c>
      <c r="K127" s="220">
        <v>23</v>
      </c>
      <c r="L127" s="221">
        <v>0</v>
      </c>
      <c r="M127" s="222"/>
      <c r="N127" s="223">
        <f>ROUND(L127*K127,2)</f>
        <v>0</v>
      </c>
      <c r="O127" s="223"/>
      <c r="P127" s="223"/>
      <c r="Q127" s="223"/>
      <c r="R127" s="49"/>
      <c r="T127" s="224" t="s">
        <v>22</v>
      </c>
      <c r="U127" s="57" t="s">
        <v>41</v>
      </c>
      <c r="V127" s="48"/>
      <c r="W127" s="225">
        <f>V127*K127</f>
        <v>0</v>
      </c>
      <c r="X127" s="225">
        <v>0</v>
      </c>
      <c r="Y127" s="225">
        <f>X127*K127</f>
        <v>0</v>
      </c>
      <c r="Z127" s="225">
        <v>0.29999999999999999</v>
      </c>
      <c r="AA127" s="226">
        <f>Z127*K127</f>
        <v>0</v>
      </c>
      <c r="AR127" s="22" t="s">
        <v>141</v>
      </c>
      <c r="AT127" s="22" t="s">
        <v>137</v>
      </c>
      <c r="AU127" s="22" t="s">
        <v>97</v>
      </c>
      <c r="AY127" s="22" t="s">
        <v>135</v>
      </c>
      <c r="BE127" s="138">
        <f>IF(U127="základní",N127,0)</f>
        <v>0</v>
      </c>
      <c r="BF127" s="138">
        <f>IF(U127="snížená",N127,0)</f>
        <v>0</v>
      </c>
      <c r="BG127" s="138">
        <f>IF(U127="zákl. přenesená",N127,0)</f>
        <v>0</v>
      </c>
      <c r="BH127" s="138">
        <f>IF(U127="sníž. přenesená",N127,0)</f>
        <v>0</v>
      </c>
      <c r="BI127" s="138">
        <f>IF(U127="nulová",N127,0)</f>
        <v>0</v>
      </c>
      <c r="BJ127" s="22" t="s">
        <v>81</v>
      </c>
      <c r="BK127" s="138">
        <f>ROUND(L127*K127,2)</f>
        <v>0</v>
      </c>
      <c r="BL127" s="22" t="s">
        <v>141</v>
      </c>
      <c r="BM127" s="22" t="s">
        <v>154</v>
      </c>
    </row>
    <row r="128" s="10" customFormat="1" ht="16.5" customHeight="1">
      <c r="B128" s="227"/>
      <c r="C128" s="228"/>
      <c r="D128" s="228"/>
      <c r="E128" s="229" t="s">
        <v>22</v>
      </c>
      <c r="F128" s="230" t="s">
        <v>150</v>
      </c>
      <c r="G128" s="231"/>
      <c r="H128" s="231"/>
      <c r="I128" s="231"/>
      <c r="J128" s="228"/>
      <c r="K128" s="232">
        <v>23</v>
      </c>
      <c r="L128" s="228"/>
      <c r="M128" s="228"/>
      <c r="N128" s="228"/>
      <c r="O128" s="228"/>
      <c r="P128" s="228"/>
      <c r="Q128" s="228"/>
      <c r="R128" s="233"/>
      <c r="T128" s="234"/>
      <c r="U128" s="228"/>
      <c r="V128" s="228"/>
      <c r="W128" s="228"/>
      <c r="X128" s="228"/>
      <c r="Y128" s="228"/>
      <c r="Z128" s="228"/>
      <c r="AA128" s="235"/>
      <c r="AT128" s="236" t="s">
        <v>144</v>
      </c>
      <c r="AU128" s="236" t="s">
        <v>97</v>
      </c>
      <c r="AV128" s="10" t="s">
        <v>97</v>
      </c>
      <c r="AW128" s="10" t="s">
        <v>34</v>
      </c>
      <c r="AX128" s="10" t="s">
        <v>81</v>
      </c>
      <c r="AY128" s="236" t="s">
        <v>135</v>
      </c>
    </row>
    <row r="129" s="1" customFormat="1" ht="38.25" customHeight="1">
      <c r="B129" s="47"/>
      <c r="C129" s="216" t="s">
        <v>155</v>
      </c>
      <c r="D129" s="216" t="s">
        <v>137</v>
      </c>
      <c r="E129" s="217" t="s">
        <v>156</v>
      </c>
      <c r="F129" s="218" t="s">
        <v>157</v>
      </c>
      <c r="G129" s="218"/>
      <c r="H129" s="218"/>
      <c r="I129" s="218"/>
      <c r="J129" s="219" t="s">
        <v>148</v>
      </c>
      <c r="K129" s="220">
        <v>45</v>
      </c>
      <c r="L129" s="221">
        <v>0</v>
      </c>
      <c r="M129" s="222"/>
      <c r="N129" s="223">
        <f>ROUND(L129*K129,2)</f>
        <v>0</v>
      </c>
      <c r="O129" s="223"/>
      <c r="P129" s="223"/>
      <c r="Q129" s="223"/>
      <c r="R129" s="49"/>
      <c r="T129" s="224" t="s">
        <v>22</v>
      </c>
      <c r="U129" s="57" t="s">
        <v>41</v>
      </c>
      <c r="V129" s="48"/>
      <c r="W129" s="225">
        <f>V129*K129</f>
        <v>0</v>
      </c>
      <c r="X129" s="225">
        <v>0</v>
      </c>
      <c r="Y129" s="225">
        <f>X129*K129</f>
        <v>0</v>
      </c>
      <c r="Z129" s="225">
        <v>0.44</v>
      </c>
      <c r="AA129" s="226">
        <f>Z129*K129</f>
        <v>0</v>
      </c>
      <c r="AR129" s="22" t="s">
        <v>141</v>
      </c>
      <c r="AT129" s="22" t="s">
        <v>137</v>
      </c>
      <c r="AU129" s="22" t="s">
        <v>97</v>
      </c>
      <c r="AY129" s="22" t="s">
        <v>135</v>
      </c>
      <c r="BE129" s="138">
        <f>IF(U129="základní",N129,0)</f>
        <v>0</v>
      </c>
      <c r="BF129" s="138">
        <f>IF(U129="snížená",N129,0)</f>
        <v>0</v>
      </c>
      <c r="BG129" s="138">
        <f>IF(U129="zákl. přenesená",N129,0)</f>
        <v>0</v>
      </c>
      <c r="BH129" s="138">
        <f>IF(U129="sníž. přenesená",N129,0)</f>
        <v>0</v>
      </c>
      <c r="BI129" s="138">
        <f>IF(U129="nulová",N129,0)</f>
        <v>0</v>
      </c>
      <c r="BJ129" s="22" t="s">
        <v>81</v>
      </c>
      <c r="BK129" s="138">
        <f>ROUND(L129*K129,2)</f>
        <v>0</v>
      </c>
      <c r="BL129" s="22" t="s">
        <v>141</v>
      </c>
      <c r="BM129" s="22" t="s">
        <v>158</v>
      </c>
    </row>
    <row r="130" s="1" customFormat="1" ht="38.25" customHeight="1">
      <c r="B130" s="47"/>
      <c r="C130" s="216" t="s">
        <v>11</v>
      </c>
      <c r="D130" s="216" t="s">
        <v>137</v>
      </c>
      <c r="E130" s="217" t="s">
        <v>159</v>
      </c>
      <c r="F130" s="218" t="s">
        <v>160</v>
      </c>
      <c r="G130" s="218"/>
      <c r="H130" s="218"/>
      <c r="I130" s="218"/>
      <c r="J130" s="219" t="s">
        <v>148</v>
      </c>
      <c r="K130" s="220">
        <v>45</v>
      </c>
      <c r="L130" s="221">
        <v>0</v>
      </c>
      <c r="M130" s="222"/>
      <c r="N130" s="223">
        <f>ROUND(L130*K130,2)</f>
        <v>0</v>
      </c>
      <c r="O130" s="223"/>
      <c r="P130" s="223"/>
      <c r="Q130" s="223"/>
      <c r="R130" s="49"/>
      <c r="T130" s="224" t="s">
        <v>22</v>
      </c>
      <c r="U130" s="57" t="s">
        <v>41</v>
      </c>
      <c r="V130" s="48"/>
      <c r="W130" s="225">
        <f>V130*K130</f>
        <v>0</v>
      </c>
      <c r="X130" s="225">
        <v>0</v>
      </c>
      <c r="Y130" s="225">
        <f>X130*K130</f>
        <v>0</v>
      </c>
      <c r="Z130" s="225">
        <v>0.22</v>
      </c>
      <c r="AA130" s="226">
        <f>Z130*K130</f>
        <v>0</v>
      </c>
      <c r="AR130" s="22" t="s">
        <v>141</v>
      </c>
      <c r="AT130" s="22" t="s">
        <v>137</v>
      </c>
      <c r="AU130" s="22" t="s">
        <v>97</v>
      </c>
      <c r="AY130" s="22" t="s">
        <v>135</v>
      </c>
      <c r="BE130" s="138">
        <f>IF(U130="základní",N130,0)</f>
        <v>0</v>
      </c>
      <c r="BF130" s="138">
        <f>IF(U130="snížená",N130,0)</f>
        <v>0</v>
      </c>
      <c r="BG130" s="138">
        <f>IF(U130="zákl. přenesená",N130,0)</f>
        <v>0</v>
      </c>
      <c r="BH130" s="138">
        <f>IF(U130="sníž. přenesená",N130,0)</f>
        <v>0</v>
      </c>
      <c r="BI130" s="138">
        <f>IF(U130="nulová",N130,0)</f>
        <v>0</v>
      </c>
      <c r="BJ130" s="22" t="s">
        <v>81</v>
      </c>
      <c r="BK130" s="138">
        <f>ROUND(L130*K130,2)</f>
        <v>0</v>
      </c>
      <c r="BL130" s="22" t="s">
        <v>141</v>
      </c>
      <c r="BM130" s="22" t="s">
        <v>161</v>
      </c>
    </row>
    <row r="131" s="10" customFormat="1" ht="16.5" customHeight="1">
      <c r="B131" s="227"/>
      <c r="C131" s="228"/>
      <c r="D131" s="228"/>
      <c r="E131" s="229" t="s">
        <v>22</v>
      </c>
      <c r="F131" s="230" t="s">
        <v>162</v>
      </c>
      <c r="G131" s="231"/>
      <c r="H131" s="231"/>
      <c r="I131" s="231"/>
      <c r="J131" s="228"/>
      <c r="K131" s="232">
        <v>45</v>
      </c>
      <c r="L131" s="228"/>
      <c r="M131" s="228"/>
      <c r="N131" s="228"/>
      <c r="O131" s="228"/>
      <c r="P131" s="228"/>
      <c r="Q131" s="228"/>
      <c r="R131" s="233"/>
      <c r="T131" s="234"/>
      <c r="U131" s="228"/>
      <c r="V131" s="228"/>
      <c r="W131" s="228"/>
      <c r="X131" s="228"/>
      <c r="Y131" s="228"/>
      <c r="Z131" s="228"/>
      <c r="AA131" s="235"/>
      <c r="AT131" s="236" t="s">
        <v>144</v>
      </c>
      <c r="AU131" s="236" t="s">
        <v>97</v>
      </c>
      <c r="AV131" s="10" t="s">
        <v>97</v>
      </c>
      <c r="AW131" s="10" t="s">
        <v>34</v>
      </c>
      <c r="AX131" s="10" t="s">
        <v>81</v>
      </c>
      <c r="AY131" s="236" t="s">
        <v>135</v>
      </c>
    </row>
    <row r="132" s="1" customFormat="1" ht="25.5" customHeight="1">
      <c r="B132" s="47"/>
      <c r="C132" s="216" t="s">
        <v>163</v>
      </c>
      <c r="D132" s="216" t="s">
        <v>137</v>
      </c>
      <c r="E132" s="217" t="s">
        <v>164</v>
      </c>
      <c r="F132" s="218" t="s">
        <v>165</v>
      </c>
      <c r="G132" s="218"/>
      <c r="H132" s="218"/>
      <c r="I132" s="218"/>
      <c r="J132" s="219" t="s">
        <v>148</v>
      </c>
      <c r="K132" s="220">
        <v>165</v>
      </c>
      <c r="L132" s="221">
        <v>0</v>
      </c>
      <c r="M132" s="222"/>
      <c r="N132" s="223">
        <f>ROUND(L132*K132,2)</f>
        <v>0</v>
      </c>
      <c r="O132" s="223"/>
      <c r="P132" s="223"/>
      <c r="Q132" s="223"/>
      <c r="R132" s="49"/>
      <c r="T132" s="224" t="s">
        <v>22</v>
      </c>
      <c r="U132" s="57" t="s">
        <v>41</v>
      </c>
      <c r="V132" s="48"/>
      <c r="W132" s="225">
        <f>V132*K132</f>
        <v>0</v>
      </c>
      <c r="X132" s="225">
        <v>0</v>
      </c>
      <c r="Y132" s="225">
        <f>X132*K132</f>
        <v>0</v>
      </c>
      <c r="Z132" s="225">
        <v>0.29999999999999999</v>
      </c>
      <c r="AA132" s="226">
        <f>Z132*K132</f>
        <v>0</v>
      </c>
      <c r="AR132" s="22" t="s">
        <v>141</v>
      </c>
      <c r="AT132" s="22" t="s">
        <v>137</v>
      </c>
      <c r="AU132" s="22" t="s">
        <v>97</v>
      </c>
      <c r="AY132" s="22" t="s">
        <v>135</v>
      </c>
      <c r="BE132" s="138">
        <f>IF(U132="základní",N132,0)</f>
        <v>0</v>
      </c>
      <c r="BF132" s="138">
        <f>IF(U132="snížená",N132,0)</f>
        <v>0</v>
      </c>
      <c r="BG132" s="138">
        <f>IF(U132="zákl. přenesená",N132,0)</f>
        <v>0</v>
      </c>
      <c r="BH132" s="138">
        <f>IF(U132="sníž. přenesená",N132,0)</f>
        <v>0</v>
      </c>
      <c r="BI132" s="138">
        <f>IF(U132="nulová",N132,0)</f>
        <v>0</v>
      </c>
      <c r="BJ132" s="22" t="s">
        <v>81</v>
      </c>
      <c r="BK132" s="138">
        <f>ROUND(L132*K132,2)</f>
        <v>0</v>
      </c>
      <c r="BL132" s="22" t="s">
        <v>141</v>
      </c>
      <c r="BM132" s="22" t="s">
        <v>166</v>
      </c>
    </row>
    <row r="133" s="10" customFormat="1" ht="16.5" customHeight="1">
      <c r="B133" s="227"/>
      <c r="C133" s="228"/>
      <c r="D133" s="228"/>
      <c r="E133" s="229" t="s">
        <v>22</v>
      </c>
      <c r="F133" s="230" t="s">
        <v>167</v>
      </c>
      <c r="G133" s="231"/>
      <c r="H133" s="231"/>
      <c r="I133" s="231"/>
      <c r="J133" s="228"/>
      <c r="K133" s="232">
        <v>165</v>
      </c>
      <c r="L133" s="228"/>
      <c r="M133" s="228"/>
      <c r="N133" s="228"/>
      <c r="O133" s="228"/>
      <c r="P133" s="228"/>
      <c r="Q133" s="228"/>
      <c r="R133" s="233"/>
      <c r="T133" s="234"/>
      <c r="U133" s="228"/>
      <c r="V133" s="228"/>
      <c r="W133" s="228"/>
      <c r="X133" s="228"/>
      <c r="Y133" s="228"/>
      <c r="Z133" s="228"/>
      <c r="AA133" s="235"/>
      <c r="AT133" s="236" t="s">
        <v>144</v>
      </c>
      <c r="AU133" s="236" t="s">
        <v>97</v>
      </c>
      <c r="AV133" s="10" t="s">
        <v>97</v>
      </c>
      <c r="AW133" s="10" t="s">
        <v>34</v>
      </c>
      <c r="AX133" s="10" t="s">
        <v>81</v>
      </c>
      <c r="AY133" s="236" t="s">
        <v>135</v>
      </c>
    </row>
    <row r="134" s="1" customFormat="1" ht="25.5" customHeight="1">
      <c r="B134" s="47"/>
      <c r="C134" s="216" t="s">
        <v>168</v>
      </c>
      <c r="D134" s="216" t="s">
        <v>137</v>
      </c>
      <c r="E134" s="217" t="s">
        <v>169</v>
      </c>
      <c r="F134" s="218" t="s">
        <v>170</v>
      </c>
      <c r="G134" s="218"/>
      <c r="H134" s="218"/>
      <c r="I134" s="218"/>
      <c r="J134" s="219" t="s">
        <v>171</v>
      </c>
      <c r="K134" s="220">
        <v>28</v>
      </c>
      <c r="L134" s="221">
        <v>0</v>
      </c>
      <c r="M134" s="222"/>
      <c r="N134" s="223">
        <f>ROUND(L134*K134,2)</f>
        <v>0</v>
      </c>
      <c r="O134" s="223"/>
      <c r="P134" s="223"/>
      <c r="Q134" s="223"/>
      <c r="R134" s="49"/>
      <c r="T134" s="224" t="s">
        <v>22</v>
      </c>
      <c r="U134" s="57" t="s">
        <v>41</v>
      </c>
      <c r="V134" s="48"/>
      <c r="W134" s="225">
        <f>V134*K134</f>
        <v>0</v>
      </c>
      <c r="X134" s="225">
        <v>0</v>
      </c>
      <c r="Y134" s="225">
        <f>X134*K134</f>
        <v>0</v>
      </c>
      <c r="Z134" s="225">
        <v>0.20499999999999999</v>
      </c>
      <c r="AA134" s="226">
        <f>Z134*K134</f>
        <v>0</v>
      </c>
      <c r="AR134" s="22" t="s">
        <v>141</v>
      </c>
      <c r="AT134" s="22" t="s">
        <v>137</v>
      </c>
      <c r="AU134" s="22" t="s">
        <v>97</v>
      </c>
      <c r="AY134" s="22" t="s">
        <v>135</v>
      </c>
      <c r="BE134" s="138">
        <f>IF(U134="základní",N134,0)</f>
        <v>0</v>
      </c>
      <c r="BF134" s="138">
        <f>IF(U134="snížená",N134,0)</f>
        <v>0</v>
      </c>
      <c r="BG134" s="138">
        <f>IF(U134="zákl. přenesená",N134,0)</f>
        <v>0</v>
      </c>
      <c r="BH134" s="138">
        <f>IF(U134="sníž. přenesená",N134,0)</f>
        <v>0</v>
      </c>
      <c r="BI134" s="138">
        <f>IF(U134="nulová",N134,0)</f>
        <v>0</v>
      </c>
      <c r="BJ134" s="22" t="s">
        <v>81</v>
      </c>
      <c r="BK134" s="138">
        <f>ROUND(L134*K134,2)</f>
        <v>0</v>
      </c>
      <c r="BL134" s="22" t="s">
        <v>141</v>
      </c>
      <c r="BM134" s="22" t="s">
        <v>172</v>
      </c>
    </row>
    <row r="135" s="10" customFormat="1" ht="16.5" customHeight="1">
      <c r="B135" s="227"/>
      <c r="C135" s="228"/>
      <c r="D135" s="228"/>
      <c r="E135" s="229" t="s">
        <v>22</v>
      </c>
      <c r="F135" s="230" t="s">
        <v>173</v>
      </c>
      <c r="G135" s="231"/>
      <c r="H135" s="231"/>
      <c r="I135" s="231"/>
      <c r="J135" s="228"/>
      <c r="K135" s="232">
        <v>28</v>
      </c>
      <c r="L135" s="228"/>
      <c r="M135" s="228"/>
      <c r="N135" s="228"/>
      <c r="O135" s="228"/>
      <c r="P135" s="228"/>
      <c r="Q135" s="228"/>
      <c r="R135" s="233"/>
      <c r="T135" s="234"/>
      <c r="U135" s="228"/>
      <c r="V135" s="228"/>
      <c r="W135" s="228"/>
      <c r="X135" s="228"/>
      <c r="Y135" s="228"/>
      <c r="Z135" s="228"/>
      <c r="AA135" s="235"/>
      <c r="AT135" s="236" t="s">
        <v>144</v>
      </c>
      <c r="AU135" s="236" t="s">
        <v>97</v>
      </c>
      <c r="AV135" s="10" t="s">
        <v>97</v>
      </c>
      <c r="AW135" s="10" t="s">
        <v>34</v>
      </c>
      <c r="AX135" s="10" t="s">
        <v>81</v>
      </c>
      <c r="AY135" s="236" t="s">
        <v>135</v>
      </c>
    </row>
    <row r="136" s="1" customFormat="1" ht="25.5" customHeight="1">
      <c r="B136" s="47"/>
      <c r="C136" s="216" t="s">
        <v>174</v>
      </c>
      <c r="D136" s="216" t="s">
        <v>137</v>
      </c>
      <c r="E136" s="217" t="s">
        <v>175</v>
      </c>
      <c r="F136" s="218" t="s">
        <v>176</v>
      </c>
      <c r="G136" s="218"/>
      <c r="H136" s="218"/>
      <c r="I136" s="218"/>
      <c r="J136" s="219" t="s">
        <v>171</v>
      </c>
      <c r="K136" s="220">
        <v>20</v>
      </c>
      <c r="L136" s="221">
        <v>0</v>
      </c>
      <c r="M136" s="222"/>
      <c r="N136" s="223">
        <f>ROUND(L136*K136,2)</f>
        <v>0</v>
      </c>
      <c r="O136" s="223"/>
      <c r="P136" s="223"/>
      <c r="Q136" s="223"/>
      <c r="R136" s="49"/>
      <c r="T136" s="224" t="s">
        <v>22</v>
      </c>
      <c r="U136" s="57" t="s">
        <v>41</v>
      </c>
      <c r="V136" s="48"/>
      <c r="W136" s="225">
        <f>V136*K136</f>
        <v>0</v>
      </c>
      <c r="X136" s="225">
        <v>0.0086800000000000002</v>
      </c>
      <c r="Y136" s="225">
        <f>X136*K136</f>
        <v>0</v>
      </c>
      <c r="Z136" s="225">
        <v>0</v>
      </c>
      <c r="AA136" s="226">
        <f>Z136*K136</f>
        <v>0</v>
      </c>
      <c r="AR136" s="22" t="s">
        <v>141</v>
      </c>
      <c r="AT136" s="22" t="s">
        <v>137</v>
      </c>
      <c r="AU136" s="22" t="s">
        <v>97</v>
      </c>
      <c r="AY136" s="22" t="s">
        <v>135</v>
      </c>
      <c r="BE136" s="138">
        <f>IF(U136="základní",N136,0)</f>
        <v>0</v>
      </c>
      <c r="BF136" s="138">
        <f>IF(U136="snížená",N136,0)</f>
        <v>0</v>
      </c>
      <c r="BG136" s="138">
        <f>IF(U136="zákl. přenesená",N136,0)</f>
        <v>0</v>
      </c>
      <c r="BH136" s="138">
        <f>IF(U136="sníž. přenesená",N136,0)</f>
        <v>0</v>
      </c>
      <c r="BI136" s="138">
        <f>IF(U136="nulová",N136,0)</f>
        <v>0</v>
      </c>
      <c r="BJ136" s="22" t="s">
        <v>81</v>
      </c>
      <c r="BK136" s="138">
        <f>ROUND(L136*K136,2)</f>
        <v>0</v>
      </c>
      <c r="BL136" s="22" t="s">
        <v>141</v>
      </c>
      <c r="BM136" s="22" t="s">
        <v>177</v>
      </c>
    </row>
    <row r="137" s="1" customFormat="1" ht="25.5" customHeight="1">
      <c r="B137" s="47"/>
      <c r="C137" s="216" t="s">
        <v>178</v>
      </c>
      <c r="D137" s="216" t="s">
        <v>137</v>
      </c>
      <c r="E137" s="217" t="s">
        <v>179</v>
      </c>
      <c r="F137" s="218" t="s">
        <v>180</v>
      </c>
      <c r="G137" s="218"/>
      <c r="H137" s="218"/>
      <c r="I137" s="218"/>
      <c r="J137" s="219" t="s">
        <v>171</v>
      </c>
      <c r="K137" s="220">
        <v>35</v>
      </c>
      <c r="L137" s="221">
        <v>0</v>
      </c>
      <c r="M137" s="222"/>
      <c r="N137" s="223">
        <f>ROUND(L137*K137,2)</f>
        <v>0</v>
      </c>
      <c r="O137" s="223"/>
      <c r="P137" s="223"/>
      <c r="Q137" s="223"/>
      <c r="R137" s="49"/>
      <c r="T137" s="224" t="s">
        <v>22</v>
      </c>
      <c r="U137" s="57" t="s">
        <v>41</v>
      </c>
      <c r="V137" s="48"/>
      <c r="W137" s="225">
        <f>V137*K137</f>
        <v>0</v>
      </c>
      <c r="X137" s="225">
        <v>0.06053</v>
      </c>
      <c r="Y137" s="225">
        <f>X137*K137</f>
        <v>0</v>
      </c>
      <c r="Z137" s="225">
        <v>0</v>
      </c>
      <c r="AA137" s="226">
        <f>Z137*K137</f>
        <v>0</v>
      </c>
      <c r="AR137" s="22" t="s">
        <v>141</v>
      </c>
      <c r="AT137" s="22" t="s">
        <v>137</v>
      </c>
      <c r="AU137" s="22" t="s">
        <v>97</v>
      </c>
      <c r="AY137" s="22" t="s">
        <v>135</v>
      </c>
      <c r="BE137" s="138">
        <f>IF(U137="základní",N137,0)</f>
        <v>0</v>
      </c>
      <c r="BF137" s="138">
        <f>IF(U137="snížená",N137,0)</f>
        <v>0</v>
      </c>
      <c r="BG137" s="138">
        <f>IF(U137="zákl. přenesená",N137,0)</f>
        <v>0</v>
      </c>
      <c r="BH137" s="138">
        <f>IF(U137="sníž. přenesená",N137,0)</f>
        <v>0</v>
      </c>
      <c r="BI137" s="138">
        <f>IF(U137="nulová",N137,0)</f>
        <v>0</v>
      </c>
      <c r="BJ137" s="22" t="s">
        <v>81</v>
      </c>
      <c r="BK137" s="138">
        <f>ROUND(L137*K137,2)</f>
        <v>0</v>
      </c>
      <c r="BL137" s="22" t="s">
        <v>141</v>
      </c>
      <c r="BM137" s="22" t="s">
        <v>181</v>
      </c>
    </row>
    <row r="138" s="1" customFormat="1" ht="25.5" customHeight="1">
      <c r="B138" s="47"/>
      <c r="C138" s="216" t="s">
        <v>182</v>
      </c>
      <c r="D138" s="216" t="s">
        <v>137</v>
      </c>
      <c r="E138" s="217" t="s">
        <v>183</v>
      </c>
      <c r="F138" s="218" t="s">
        <v>184</v>
      </c>
      <c r="G138" s="218"/>
      <c r="H138" s="218"/>
      <c r="I138" s="218"/>
      <c r="J138" s="219" t="s">
        <v>171</v>
      </c>
      <c r="K138" s="220">
        <v>5</v>
      </c>
      <c r="L138" s="221">
        <v>0</v>
      </c>
      <c r="M138" s="222"/>
      <c r="N138" s="223">
        <f>ROUND(L138*K138,2)</f>
        <v>0</v>
      </c>
      <c r="O138" s="223"/>
      <c r="P138" s="223"/>
      <c r="Q138" s="223"/>
      <c r="R138" s="49"/>
      <c r="T138" s="224" t="s">
        <v>22</v>
      </c>
      <c r="U138" s="57" t="s">
        <v>41</v>
      </c>
      <c r="V138" s="48"/>
      <c r="W138" s="225">
        <f>V138*K138</f>
        <v>0</v>
      </c>
      <c r="X138" s="225">
        <v>0.011820000000000001</v>
      </c>
      <c r="Y138" s="225">
        <f>X138*K138</f>
        <v>0</v>
      </c>
      <c r="Z138" s="225">
        <v>0</v>
      </c>
      <c r="AA138" s="226">
        <f>Z138*K138</f>
        <v>0</v>
      </c>
      <c r="AR138" s="22" t="s">
        <v>141</v>
      </c>
      <c r="AT138" s="22" t="s">
        <v>137</v>
      </c>
      <c r="AU138" s="22" t="s">
        <v>97</v>
      </c>
      <c r="AY138" s="22" t="s">
        <v>135</v>
      </c>
      <c r="BE138" s="138">
        <f>IF(U138="základní",N138,0)</f>
        <v>0</v>
      </c>
      <c r="BF138" s="138">
        <f>IF(U138="snížená",N138,0)</f>
        <v>0</v>
      </c>
      <c r="BG138" s="138">
        <f>IF(U138="zákl. přenesená",N138,0)</f>
        <v>0</v>
      </c>
      <c r="BH138" s="138">
        <f>IF(U138="sníž. přenesená",N138,0)</f>
        <v>0</v>
      </c>
      <c r="BI138" s="138">
        <f>IF(U138="nulová",N138,0)</f>
        <v>0</v>
      </c>
      <c r="BJ138" s="22" t="s">
        <v>81</v>
      </c>
      <c r="BK138" s="138">
        <f>ROUND(L138*K138,2)</f>
        <v>0</v>
      </c>
      <c r="BL138" s="22" t="s">
        <v>141</v>
      </c>
      <c r="BM138" s="22" t="s">
        <v>185</v>
      </c>
    </row>
    <row r="139" s="1" customFormat="1" ht="25.5" customHeight="1">
      <c r="B139" s="47"/>
      <c r="C139" s="216" t="s">
        <v>186</v>
      </c>
      <c r="D139" s="216" t="s">
        <v>137</v>
      </c>
      <c r="E139" s="217" t="s">
        <v>187</v>
      </c>
      <c r="F139" s="218" t="s">
        <v>188</v>
      </c>
      <c r="G139" s="218"/>
      <c r="H139" s="218"/>
      <c r="I139" s="218"/>
      <c r="J139" s="219" t="s">
        <v>171</v>
      </c>
      <c r="K139" s="220">
        <v>5</v>
      </c>
      <c r="L139" s="221">
        <v>0</v>
      </c>
      <c r="M139" s="222"/>
      <c r="N139" s="223">
        <f>ROUND(L139*K139,2)</f>
        <v>0</v>
      </c>
      <c r="O139" s="223"/>
      <c r="P139" s="223"/>
      <c r="Q139" s="223"/>
      <c r="R139" s="49"/>
      <c r="T139" s="224" t="s">
        <v>22</v>
      </c>
      <c r="U139" s="57" t="s">
        <v>41</v>
      </c>
      <c r="V139" s="48"/>
      <c r="W139" s="225">
        <f>V139*K139</f>
        <v>0</v>
      </c>
      <c r="X139" s="225">
        <v>0</v>
      </c>
      <c r="Y139" s="225">
        <f>X139*K139</f>
        <v>0</v>
      </c>
      <c r="Z139" s="225">
        <v>0</v>
      </c>
      <c r="AA139" s="226">
        <f>Z139*K139</f>
        <v>0</v>
      </c>
      <c r="AR139" s="22" t="s">
        <v>141</v>
      </c>
      <c r="AT139" s="22" t="s">
        <v>137</v>
      </c>
      <c r="AU139" s="22" t="s">
        <v>97</v>
      </c>
      <c r="AY139" s="22" t="s">
        <v>135</v>
      </c>
      <c r="BE139" s="138">
        <f>IF(U139="základní",N139,0)</f>
        <v>0</v>
      </c>
      <c r="BF139" s="138">
        <f>IF(U139="snížená",N139,0)</f>
        <v>0</v>
      </c>
      <c r="BG139" s="138">
        <f>IF(U139="zákl. přenesená",N139,0)</f>
        <v>0</v>
      </c>
      <c r="BH139" s="138">
        <f>IF(U139="sníž. přenesená",N139,0)</f>
        <v>0</v>
      </c>
      <c r="BI139" s="138">
        <f>IF(U139="nulová",N139,0)</f>
        <v>0</v>
      </c>
      <c r="BJ139" s="22" t="s">
        <v>81</v>
      </c>
      <c r="BK139" s="138">
        <f>ROUND(L139*K139,2)</f>
        <v>0</v>
      </c>
      <c r="BL139" s="22" t="s">
        <v>141</v>
      </c>
      <c r="BM139" s="22" t="s">
        <v>189</v>
      </c>
    </row>
    <row r="140" s="1" customFormat="1" ht="25.5" customHeight="1">
      <c r="B140" s="47"/>
      <c r="C140" s="216" t="s">
        <v>190</v>
      </c>
      <c r="D140" s="216" t="s">
        <v>137</v>
      </c>
      <c r="E140" s="217" t="s">
        <v>191</v>
      </c>
      <c r="F140" s="218" t="s">
        <v>192</v>
      </c>
      <c r="G140" s="218"/>
      <c r="H140" s="218"/>
      <c r="I140" s="218"/>
      <c r="J140" s="219" t="s">
        <v>193</v>
      </c>
      <c r="K140" s="220">
        <v>7.0499999999999998</v>
      </c>
      <c r="L140" s="221">
        <v>0</v>
      </c>
      <c r="M140" s="222"/>
      <c r="N140" s="223">
        <f>ROUND(L140*K140,2)</f>
        <v>0</v>
      </c>
      <c r="O140" s="223"/>
      <c r="P140" s="223"/>
      <c r="Q140" s="223"/>
      <c r="R140" s="49"/>
      <c r="T140" s="224" t="s">
        <v>22</v>
      </c>
      <c r="U140" s="57" t="s">
        <v>41</v>
      </c>
      <c r="V140" s="48"/>
      <c r="W140" s="225">
        <f>V140*K140</f>
        <v>0</v>
      </c>
      <c r="X140" s="225">
        <v>0</v>
      </c>
      <c r="Y140" s="225">
        <f>X140*K140</f>
        <v>0</v>
      </c>
      <c r="Z140" s="225">
        <v>0</v>
      </c>
      <c r="AA140" s="226">
        <f>Z140*K140</f>
        <v>0</v>
      </c>
      <c r="AR140" s="22" t="s">
        <v>141</v>
      </c>
      <c r="AT140" s="22" t="s">
        <v>137</v>
      </c>
      <c r="AU140" s="22" t="s">
        <v>97</v>
      </c>
      <c r="AY140" s="22" t="s">
        <v>135</v>
      </c>
      <c r="BE140" s="138">
        <f>IF(U140="základní",N140,0)</f>
        <v>0</v>
      </c>
      <c r="BF140" s="138">
        <f>IF(U140="snížená",N140,0)</f>
        <v>0</v>
      </c>
      <c r="BG140" s="138">
        <f>IF(U140="zákl. přenesená",N140,0)</f>
        <v>0</v>
      </c>
      <c r="BH140" s="138">
        <f>IF(U140="sníž. přenesená",N140,0)</f>
        <v>0</v>
      </c>
      <c r="BI140" s="138">
        <f>IF(U140="nulová",N140,0)</f>
        <v>0</v>
      </c>
      <c r="BJ140" s="22" t="s">
        <v>81</v>
      </c>
      <c r="BK140" s="138">
        <f>ROUND(L140*K140,2)</f>
        <v>0</v>
      </c>
      <c r="BL140" s="22" t="s">
        <v>141</v>
      </c>
      <c r="BM140" s="22" t="s">
        <v>194</v>
      </c>
    </row>
    <row r="141" s="10" customFormat="1" ht="16.5" customHeight="1">
      <c r="B141" s="227"/>
      <c r="C141" s="228"/>
      <c r="D141" s="228"/>
      <c r="E141" s="229" t="s">
        <v>22</v>
      </c>
      <c r="F141" s="230" t="s">
        <v>195</v>
      </c>
      <c r="G141" s="231"/>
      <c r="H141" s="231"/>
      <c r="I141" s="231"/>
      <c r="J141" s="228"/>
      <c r="K141" s="232">
        <v>7.0499999999999998</v>
      </c>
      <c r="L141" s="228"/>
      <c r="M141" s="228"/>
      <c r="N141" s="228"/>
      <c r="O141" s="228"/>
      <c r="P141" s="228"/>
      <c r="Q141" s="228"/>
      <c r="R141" s="233"/>
      <c r="T141" s="234"/>
      <c r="U141" s="228"/>
      <c r="V141" s="228"/>
      <c r="W141" s="228"/>
      <c r="X141" s="228"/>
      <c r="Y141" s="228"/>
      <c r="Z141" s="228"/>
      <c r="AA141" s="235"/>
      <c r="AT141" s="236" t="s">
        <v>144</v>
      </c>
      <c r="AU141" s="236" t="s">
        <v>97</v>
      </c>
      <c r="AV141" s="10" t="s">
        <v>97</v>
      </c>
      <c r="AW141" s="10" t="s">
        <v>34</v>
      </c>
      <c r="AX141" s="10" t="s">
        <v>81</v>
      </c>
      <c r="AY141" s="236" t="s">
        <v>135</v>
      </c>
    </row>
    <row r="142" s="1" customFormat="1" ht="25.5" customHeight="1">
      <c r="B142" s="47"/>
      <c r="C142" s="216" t="s">
        <v>196</v>
      </c>
      <c r="D142" s="216" t="s">
        <v>137</v>
      </c>
      <c r="E142" s="217" t="s">
        <v>197</v>
      </c>
      <c r="F142" s="218" t="s">
        <v>198</v>
      </c>
      <c r="G142" s="218"/>
      <c r="H142" s="218"/>
      <c r="I142" s="218"/>
      <c r="J142" s="219" t="s">
        <v>193</v>
      </c>
      <c r="K142" s="220">
        <v>732.62800000000004</v>
      </c>
      <c r="L142" s="221">
        <v>0</v>
      </c>
      <c r="M142" s="222"/>
      <c r="N142" s="223">
        <f>ROUND(L142*K142,2)</f>
        <v>0</v>
      </c>
      <c r="O142" s="223"/>
      <c r="P142" s="223"/>
      <c r="Q142" s="223"/>
      <c r="R142" s="49"/>
      <c r="T142" s="224" t="s">
        <v>22</v>
      </c>
      <c r="U142" s="57" t="s">
        <v>41</v>
      </c>
      <c r="V142" s="48"/>
      <c r="W142" s="225">
        <f>V142*K142</f>
        <v>0</v>
      </c>
      <c r="X142" s="225">
        <v>0</v>
      </c>
      <c r="Y142" s="225">
        <f>X142*K142</f>
        <v>0</v>
      </c>
      <c r="Z142" s="225">
        <v>0</v>
      </c>
      <c r="AA142" s="226">
        <f>Z142*K142</f>
        <v>0</v>
      </c>
      <c r="AR142" s="22" t="s">
        <v>141</v>
      </c>
      <c r="AT142" s="22" t="s">
        <v>137</v>
      </c>
      <c r="AU142" s="22" t="s">
        <v>97</v>
      </c>
      <c r="AY142" s="22" t="s">
        <v>135</v>
      </c>
      <c r="BE142" s="138">
        <f>IF(U142="základní",N142,0)</f>
        <v>0</v>
      </c>
      <c r="BF142" s="138">
        <f>IF(U142="snížená",N142,0)</f>
        <v>0</v>
      </c>
      <c r="BG142" s="138">
        <f>IF(U142="zákl. přenesená",N142,0)</f>
        <v>0</v>
      </c>
      <c r="BH142" s="138">
        <f>IF(U142="sníž. přenesená",N142,0)</f>
        <v>0</v>
      </c>
      <c r="BI142" s="138">
        <f>IF(U142="nulová",N142,0)</f>
        <v>0</v>
      </c>
      <c r="BJ142" s="22" t="s">
        <v>81</v>
      </c>
      <c r="BK142" s="138">
        <f>ROUND(L142*K142,2)</f>
        <v>0</v>
      </c>
      <c r="BL142" s="22" t="s">
        <v>141</v>
      </c>
      <c r="BM142" s="22" t="s">
        <v>199</v>
      </c>
    </row>
    <row r="143" s="10" customFormat="1" ht="16.5" customHeight="1">
      <c r="B143" s="227"/>
      <c r="C143" s="228"/>
      <c r="D143" s="228"/>
      <c r="E143" s="229" t="s">
        <v>22</v>
      </c>
      <c r="F143" s="230" t="s">
        <v>200</v>
      </c>
      <c r="G143" s="231"/>
      <c r="H143" s="231"/>
      <c r="I143" s="231"/>
      <c r="J143" s="228"/>
      <c r="K143" s="232">
        <v>732.62800000000004</v>
      </c>
      <c r="L143" s="228"/>
      <c r="M143" s="228"/>
      <c r="N143" s="228"/>
      <c r="O143" s="228"/>
      <c r="P143" s="228"/>
      <c r="Q143" s="228"/>
      <c r="R143" s="233"/>
      <c r="T143" s="234"/>
      <c r="U143" s="228"/>
      <c r="V143" s="228"/>
      <c r="W143" s="228"/>
      <c r="X143" s="228"/>
      <c r="Y143" s="228"/>
      <c r="Z143" s="228"/>
      <c r="AA143" s="235"/>
      <c r="AT143" s="236" t="s">
        <v>144</v>
      </c>
      <c r="AU143" s="236" t="s">
        <v>97</v>
      </c>
      <c r="AV143" s="10" t="s">
        <v>97</v>
      </c>
      <c r="AW143" s="10" t="s">
        <v>34</v>
      </c>
      <c r="AX143" s="10" t="s">
        <v>81</v>
      </c>
      <c r="AY143" s="236" t="s">
        <v>135</v>
      </c>
    </row>
    <row r="144" s="1" customFormat="1" ht="25.5" customHeight="1">
      <c r="B144" s="47"/>
      <c r="C144" s="216" t="s">
        <v>10</v>
      </c>
      <c r="D144" s="216" t="s">
        <v>137</v>
      </c>
      <c r="E144" s="217" t="s">
        <v>201</v>
      </c>
      <c r="F144" s="218" t="s">
        <v>202</v>
      </c>
      <c r="G144" s="218"/>
      <c r="H144" s="218"/>
      <c r="I144" s="218"/>
      <c r="J144" s="219" t="s">
        <v>148</v>
      </c>
      <c r="K144" s="220">
        <v>1465.2560000000001</v>
      </c>
      <c r="L144" s="221">
        <v>0</v>
      </c>
      <c r="M144" s="222"/>
      <c r="N144" s="223">
        <f>ROUND(L144*K144,2)</f>
        <v>0</v>
      </c>
      <c r="O144" s="223"/>
      <c r="P144" s="223"/>
      <c r="Q144" s="223"/>
      <c r="R144" s="49"/>
      <c r="T144" s="224" t="s">
        <v>22</v>
      </c>
      <c r="U144" s="57" t="s">
        <v>41</v>
      </c>
      <c r="V144" s="48"/>
      <c r="W144" s="225">
        <f>V144*K144</f>
        <v>0</v>
      </c>
      <c r="X144" s="225">
        <v>0.00084000000000000003</v>
      </c>
      <c r="Y144" s="225">
        <f>X144*K144</f>
        <v>0</v>
      </c>
      <c r="Z144" s="225">
        <v>0</v>
      </c>
      <c r="AA144" s="226">
        <f>Z144*K144</f>
        <v>0</v>
      </c>
      <c r="AR144" s="22" t="s">
        <v>141</v>
      </c>
      <c r="AT144" s="22" t="s">
        <v>137</v>
      </c>
      <c r="AU144" s="22" t="s">
        <v>97</v>
      </c>
      <c r="AY144" s="22" t="s">
        <v>135</v>
      </c>
      <c r="BE144" s="138">
        <f>IF(U144="základní",N144,0)</f>
        <v>0</v>
      </c>
      <c r="BF144" s="138">
        <f>IF(U144="snížená",N144,0)</f>
        <v>0</v>
      </c>
      <c r="BG144" s="138">
        <f>IF(U144="zákl. přenesená",N144,0)</f>
        <v>0</v>
      </c>
      <c r="BH144" s="138">
        <f>IF(U144="sníž. přenesená",N144,0)</f>
        <v>0</v>
      </c>
      <c r="BI144" s="138">
        <f>IF(U144="nulová",N144,0)</f>
        <v>0</v>
      </c>
      <c r="BJ144" s="22" t="s">
        <v>81</v>
      </c>
      <c r="BK144" s="138">
        <f>ROUND(L144*K144,2)</f>
        <v>0</v>
      </c>
      <c r="BL144" s="22" t="s">
        <v>141</v>
      </c>
      <c r="BM144" s="22" t="s">
        <v>203</v>
      </c>
    </row>
    <row r="145" s="10" customFormat="1" ht="16.5" customHeight="1">
      <c r="B145" s="227"/>
      <c r="C145" s="228"/>
      <c r="D145" s="228"/>
      <c r="E145" s="229" t="s">
        <v>22</v>
      </c>
      <c r="F145" s="230" t="s">
        <v>204</v>
      </c>
      <c r="G145" s="231"/>
      <c r="H145" s="231"/>
      <c r="I145" s="231"/>
      <c r="J145" s="228"/>
      <c r="K145" s="232">
        <v>1465.2560000000001</v>
      </c>
      <c r="L145" s="228"/>
      <c r="M145" s="228"/>
      <c r="N145" s="228"/>
      <c r="O145" s="228"/>
      <c r="P145" s="228"/>
      <c r="Q145" s="228"/>
      <c r="R145" s="233"/>
      <c r="T145" s="234"/>
      <c r="U145" s="228"/>
      <c r="V145" s="228"/>
      <c r="W145" s="228"/>
      <c r="X145" s="228"/>
      <c r="Y145" s="228"/>
      <c r="Z145" s="228"/>
      <c r="AA145" s="235"/>
      <c r="AT145" s="236" t="s">
        <v>144</v>
      </c>
      <c r="AU145" s="236" t="s">
        <v>97</v>
      </c>
      <c r="AV145" s="10" t="s">
        <v>97</v>
      </c>
      <c r="AW145" s="10" t="s">
        <v>34</v>
      </c>
      <c r="AX145" s="10" t="s">
        <v>81</v>
      </c>
      <c r="AY145" s="236" t="s">
        <v>135</v>
      </c>
    </row>
    <row r="146" s="1" customFormat="1" ht="25.5" customHeight="1">
      <c r="B146" s="47"/>
      <c r="C146" s="216" t="s">
        <v>205</v>
      </c>
      <c r="D146" s="216" t="s">
        <v>137</v>
      </c>
      <c r="E146" s="217" t="s">
        <v>206</v>
      </c>
      <c r="F146" s="218" t="s">
        <v>207</v>
      </c>
      <c r="G146" s="218"/>
      <c r="H146" s="218"/>
      <c r="I146" s="218"/>
      <c r="J146" s="219" t="s">
        <v>148</v>
      </c>
      <c r="K146" s="220">
        <v>1465.2560000000001</v>
      </c>
      <c r="L146" s="221">
        <v>0</v>
      </c>
      <c r="M146" s="222"/>
      <c r="N146" s="223">
        <f>ROUND(L146*K146,2)</f>
        <v>0</v>
      </c>
      <c r="O146" s="223"/>
      <c r="P146" s="223"/>
      <c r="Q146" s="223"/>
      <c r="R146" s="49"/>
      <c r="T146" s="224" t="s">
        <v>22</v>
      </c>
      <c r="U146" s="57" t="s">
        <v>41</v>
      </c>
      <c r="V146" s="48"/>
      <c r="W146" s="225">
        <f>V146*K146</f>
        <v>0</v>
      </c>
      <c r="X146" s="225">
        <v>0</v>
      </c>
      <c r="Y146" s="225">
        <f>X146*K146</f>
        <v>0</v>
      </c>
      <c r="Z146" s="225">
        <v>0</v>
      </c>
      <c r="AA146" s="226">
        <f>Z146*K146</f>
        <v>0</v>
      </c>
      <c r="AR146" s="22" t="s">
        <v>141</v>
      </c>
      <c r="AT146" s="22" t="s">
        <v>137</v>
      </c>
      <c r="AU146" s="22" t="s">
        <v>97</v>
      </c>
      <c r="AY146" s="22" t="s">
        <v>135</v>
      </c>
      <c r="BE146" s="138">
        <f>IF(U146="základní",N146,0)</f>
        <v>0</v>
      </c>
      <c r="BF146" s="138">
        <f>IF(U146="snížená",N146,0)</f>
        <v>0</v>
      </c>
      <c r="BG146" s="138">
        <f>IF(U146="zákl. přenesená",N146,0)</f>
        <v>0</v>
      </c>
      <c r="BH146" s="138">
        <f>IF(U146="sníž. přenesená",N146,0)</f>
        <v>0</v>
      </c>
      <c r="BI146" s="138">
        <f>IF(U146="nulová",N146,0)</f>
        <v>0</v>
      </c>
      <c r="BJ146" s="22" t="s">
        <v>81</v>
      </c>
      <c r="BK146" s="138">
        <f>ROUND(L146*K146,2)</f>
        <v>0</v>
      </c>
      <c r="BL146" s="22" t="s">
        <v>141</v>
      </c>
      <c r="BM146" s="22" t="s">
        <v>208</v>
      </c>
    </row>
    <row r="147" s="1" customFormat="1" ht="25.5" customHeight="1">
      <c r="B147" s="47"/>
      <c r="C147" s="216" t="s">
        <v>209</v>
      </c>
      <c r="D147" s="216" t="s">
        <v>137</v>
      </c>
      <c r="E147" s="217" t="s">
        <v>210</v>
      </c>
      <c r="F147" s="218" t="s">
        <v>211</v>
      </c>
      <c r="G147" s="218"/>
      <c r="H147" s="218"/>
      <c r="I147" s="218"/>
      <c r="J147" s="219" t="s">
        <v>193</v>
      </c>
      <c r="K147" s="220">
        <v>140.88999999999999</v>
      </c>
      <c r="L147" s="221">
        <v>0</v>
      </c>
      <c r="M147" s="222"/>
      <c r="N147" s="223">
        <f>ROUND(L147*K147,2)</f>
        <v>0</v>
      </c>
      <c r="O147" s="223"/>
      <c r="P147" s="223"/>
      <c r="Q147" s="223"/>
      <c r="R147" s="49"/>
      <c r="T147" s="224" t="s">
        <v>22</v>
      </c>
      <c r="U147" s="57" t="s">
        <v>41</v>
      </c>
      <c r="V147" s="48"/>
      <c r="W147" s="225">
        <f>V147*K147</f>
        <v>0</v>
      </c>
      <c r="X147" s="225">
        <v>0</v>
      </c>
      <c r="Y147" s="225">
        <f>X147*K147</f>
        <v>0</v>
      </c>
      <c r="Z147" s="225">
        <v>0</v>
      </c>
      <c r="AA147" s="226">
        <f>Z147*K147</f>
        <v>0</v>
      </c>
      <c r="AR147" s="22" t="s">
        <v>141</v>
      </c>
      <c r="AT147" s="22" t="s">
        <v>137</v>
      </c>
      <c r="AU147" s="22" t="s">
        <v>97</v>
      </c>
      <c r="AY147" s="22" t="s">
        <v>135</v>
      </c>
      <c r="BE147" s="138">
        <f>IF(U147="základní",N147,0)</f>
        <v>0</v>
      </c>
      <c r="BF147" s="138">
        <f>IF(U147="snížená",N147,0)</f>
        <v>0</v>
      </c>
      <c r="BG147" s="138">
        <f>IF(U147="zákl. přenesená",N147,0)</f>
        <v>0</v>
      </c>
      <c r="BH147" s="138">
        <f>IF(U147="sníž. přenesená",N147,0)</f>
        <v>0</v>
      </c>
      <c r="BI147" s="138">
        <f>IF(U147="nulová",N147,0)</f>
        <v>0</v>
      </c>
      <c r="BJ147" s="22" t="s">
        <v>81</v>
      </c>
      <c r="BK147" s="138">
        <f>ROUND(L147*K147,2)</f>
        <v>0</v>
      </c>
      <c r="BL147" s="22" t="s">
        <v>141</v>
      </c>
      <c r="BM147" s="22" t="s">
        <v>212</v>
      </c>
    </row>
    <row r="148" s="10" customFormat="1" ht="16.5" customHeight="1">
      <c r="B148" s="227"/>
      <c r="C148" s="228"/>
      <c r="D148" s="228"/>
      <c r="E148" s="229" t="s">
        <v>22</v>
      </c>
      <c r="F148" s="230" t="s">
        <v>200</v>
      </c>
      <c r="G148" s="231"/>
      <c r="H148" s="231"/>
      <c r="I148" s="231"/>
      <c r="J148" s="228"/>
      <c r="K148" s="232">
        <v>732.62800000000004</v>
      </c>
      <c r="L148" s="228"/>
      <c r="M148" s="228"/>
      <c r="N148" s="228"/>
      <c r="O148" s="228"/>
      <c r="P148" s="228"/>
      <c r="Q148" s="228"/>
      <c r="R148" s="233"/>
      <c r="T148" s="234"/>
      <c r="U148" s="228"/>
      <c r="V148" s="228"/>
      <c r="W148" s="228"/>
      <c r="X148" s="228"/>
      <c r="Y148" s="228"/>
      <c r="Z148" s="228"/>
      <c r="AA148" s="235"/>
      <c r="AT148" s="236" t="s">
        <v>144</v>
      </c>
      <c r="AU148" s="236" t="s">
        <v>97</v>
      </c>
      <c r="AV148" s="10" t="s">
        <v>97</v>
      </c>
      <c r="AW148" s="10" t="s">
        <v>34</v>
      </c>
      <c r="AX148" s="10" t="s">
        <v>76</v>
      </c>
      <c r="AY148" s="236" t="s">
        <v>135</v>
      </c>
    </row>
    <row r="149" s="10" customFormat="1" ht="16.5" customHeight="1">
      <c r="B149" s="227"/>
      <c r="C149" s="228"/>
      <c r="D149" s="228"/>
      <c r="E149" s="229" t="s">
        <v>22</v>
      </c>
      <c r="F149" s="237" t="s">
        <v>213</v>
      </c>
      <c r="G149" s="228"/>
      <c r="H149" s="228"/>
      <c r="I149" s="228"/>
      <c r="J149" s="228"/>
      <c r="K149" s="232">
        <v>-591.73800000000006</v>
      </c>
      <c r="L149" s="228"/>
      <c r="M149" s="228"/>
      <c r="N149" s="228"/>
      <c r="O149" s="228"/>
      <c r="P149" s="228"/>
      <c r="Q149" s="228"/>
      <c r="R149" s="233"/>
      <c r="T149" s="234"/>
      <c r="U149" s="228"/>
      <c r="V149" s="228"/>
      <c r="W149" s="228"/>
      <c r="X149" s="228"/>
      <c r="Y149" s="228"/>
      <c r="Z149" s="228"/>
      <c r="AA149" s="235"/>
      <c r="AT149" s="236" t="s">
        <v>144</v>
      </c>
      <c r="AU149" s="236" t="s">
        <v>97</v>
      </c>
      <c r="AV149" s="10" t="s">
        <v>97</v>
      </c>
      <c r="AW149" s="10" t="s">
        <v>34</v>
      </c>
      <c r="AX149" s="10" t="s">
        <v>76</v>
      </c>
      <c r="AY149" s="236" t="s">
        <v>135</v>
      </c>
    </row>
    <row r="150" s="11" customFormat="1" ht="16.5" customHeight="1">
      <c r="B150" s="238"/>
      <c r="C150" s="239"/>
      <c r="D150" s="239"/>
      <c r="E150" s="240" t="s">
        <v>22</v>
      </c>
      <c r="F150" s="241" t="s">
        <v>214</v>
      </c>
      <c r="G150" s="239"/>
      <c r="H150" s="239"/>
      <c r="I150" s="239"/>
      <c r="J150" s="239"/>
      <c r="K150" s="242">
        <v>140.88999999999999</v>
      </c>
      <c r="L150" s="239"/>
      <c r="M150" s="239"/>
      <c r="N150" s="239"/>
      <c r="O150" s="239"/>
      <c r="P150" s="239"/>
      <c r="Q150" s="239"/>
      <c r="R150" s="243"/>
      <c r="T150" s="244"/>
      <c r="U150" s="239"/>
      <c r="V150" s="239"/>
      <c r="W150" s="239"/>
      <c r="X150" s="239"/>
      <c r="Y150" s="239"/>
      <c r="Z150" s="239"/>
      <c r="AA150" s="245"/>
      <c r="AT150" s="246" t="s">
        <v>144</v>
      </c>
      <c r="AU150" s="246" t="s">
        <v>97</v>
      </c>
      <c r="AV150" s="11" t="s">
        <v>141</v>
      </c>
      <c r="AW150" s="11" t="s">
        <v>34</v>
      </c>
      <c r="AX150" s="11" t="s">
        <v>81</v>
      </c>
      <c r="AY150" s="246" t="s">
        <v>135</v>
      </c>
    </row>
    <row r="151" s="1" customFormat="1" ht="16.5" customHeight="1">
      <c r="B151" s="47"/>
      <c r="C151" s="216" t="s">
        <v>215</v>
      </c>
      <c r="D151" s="216" t="s">
        <v>137</v>
      </c>
      <c r="E151" s="217" t="s">
        <v>216</v>
      </c>
      <c r="F151" s="218" t="s">
        <v>217</v>
      </c>
      <c r="G151" s="218"/>
      <c r="H151" s="218"/>
      <c r="I151" s="218"/>
      <c r="J151" s="219" t="s">
        <v>193</v>
      </c>
      <c r="K151" s="220">
        <v>140.88999999999999</v>
      </c>
      <c r="L151" s="221">
        <v>0</v>
      </c>
      <c r="M151" s="222"/>
      <c r="N151" s="223">
        <f>ROUND(L151*K151,2)</f>
        <v>0</v>
      </c>
      <c r="O151" s="223"/>
      <c r="P151" s="223"/>
      <c r="Q151" s="223"/>
      <c r="R151" s="49"/>
      <c r="T151" s="224" t="s">
        <v>22</v>
      </c>
      <c r="U151" s="57" t="s">
        <v>41</v>
      </c>
      <c r="V151" s="48"/>
      <c r="W151" s="225">
        <f>V151*K151</f>
        <v>0</v>
      </c>
      <c r="X151" s="225">
        <v>0</v>
      </c>
      <c r="Y151" s="225">
        <f>X151*K151</f>
        <v>0</v>
      </c>
      <c r="Z151" s="225">
        <v>0</v>
      </c>
      <c r="AA151" s="226">
        <f>Z151*K151</f>
        <v>0</v>
      </c>
      <c r="AR151" s="22" t="s">
        <v>141</v>
      </c>
      <c r="AT151" s="22" t="s">
        <v>137</v>
      </c>
      <c r="AU151" s="22" t="s">
        <v>97</v>
      </c>
      <c r="AY151" s="22" t="s">
        <v>135</v>
      </c>
      <c r="BE151" s="138">
        <f>IF(U151="základní",N151,0)</f>
        <v>0</v>
      </c>
      <c r="BF151" s="138">
        <f>IF(U151="snížená",N151,0)</f>
        <v>0</v>
      </c>
      <c r="BG151" s="138">
        <f>IF(U151="zákl. přenesená",N151,0)</f>
        <v>0</v>
      </c>
      <c r="BH151" s="138">
        <f>IF(U151="sníž. přenesená",N151,0)</f>
        <v>0</v>
      </c>
      <c r="BI151" s="138">
        <f>IF(U151="nulová",N151,0)</f>
        <v>0</v>
      </c>
      <c r="BJ151" s="22" t="s">
        <v>81</v>
      </c>
      <c r="BK151" s="138">
        <f>ROUND(L151*K151,2)</f>
        <v>0</v>
      </c>
      <c r="BL151" s="22" t="s">
        <v>141</v>
      </c>
      <c r="BM151" s="22" t="s">
        <v>218</v>
      </c>
    </row>
    <row r="152" s="1" customFormat="1" ht="25.5" customHeight="1">
      <c r="B152" s="47"/>
      <c r="C152" s="216" t="s">
        <v>219</v>
      </c>
      <c r="D152" s="216" t="s">
        <v>137</v>
      </c>
      <c r="E152" s="217" t="s">
        <v>220</v>
      </c>
      <c r="F152" s="218" t="s">
        <v>221</v>
      </c>
      <c r="G152" s="218"/>
      <c r="H152" s="218"/>
      <c r="I152" s="218"/>
      <c r="J152" s="219" t="s">
        <v>222</v>
      </c>
      <c r="K152" s="220">
        <v>253.602</v>
      </c>
      <c r="L152" s="221">
        <v>0</v>
      </c>
      <c r="M152" s="222"/>
      <c r="N152" s="223">
        <f>ROUND(L152*K152,2)</f>
        <v>0</v>
      </c>
      <c r="O152" s="223"/>
      <c r="P152" s="223"/>
      <c r="Q152" s="223"/>
      <c r="R152" s="49"/>
      <c r="T152" s="224" t="s">
        <v>22</v>
      </c>
      <c r="U152" s="57" t="s">
        <v>41</v>
      </c>
      <c r="V152" s="48"/>
      <c r="W152" s="225">
        <f>V152*K152</f>
        <v>0</v>
      </c>
      <c r="X152" s="225">
        <v>0</v>
      </c>
      <c r="Y152" s="225">
        <f>X152*K152</f>
        <v>0</v>
      </c>
      <c r="Z152" s="225">
        <v>0</v>
      </c>
      <c r="AA152" s="226">
        <f>Z152*K152</f>
        <v>0</v>
      </c>
      <c r="AR152" s="22" t="s">
        <v>141</v>
      </c>
      <c r="AT152" s="22" t="s">
        <v>137</v>
      </c>
      <c r="AU152" s="22" t="s">
        <v>97</v>
      </c>
      <c r="AY152" s="22" t="s">
        <v>135</v>
      </c>
      <c r="BE152" s="138">
        <f>IF(U152="základní",N152,0)</f>
        <v>0</v>
      </c>
      <c r="BF152" s="138">
        <f>IF(U152="snížená",N152,0)</f>
        <v>0</v>
      </c>
      <c r="BG152" s="138">
        <f>IF(U152="zákl. přenesená",N152,0)</f>
        <v>0</v>
      </c>
      <c r="BH152" s="138">
        <f>IF(U152="sníž. přenesená",N152,0)</f>
        <v>0</v>
      </c>
      <c r="BI152" s="138">
        <f>IF(U152="nulová",N152,0)</f>
        <v>0</v>
      </c>
      <c r="BJ152" s="22" t="s">
        <v>81</v>
      </c>
      <c r="BK152" s="138">
        <f>ROUND(L152*K152,2)</f>
        <v>0</v>
      </c>
      <c r="BL152" s="22" t="s">
        <v>141</v>
      </c>
      <c r="BM152" s="22" t="s">
        <v>223</v>
      </c>
    </row>
    <row r="153" s="10" customFormat="1" ht="16.5" customHeight="1">
      <c r="B153" s="227"/>
      <c r="C153" s="228"/>
      <c r="D153" s="228"/>
      <c r="E153" s="229" t="s">
        <v>22</v>
      </c>
      <c r="F153" s="230" t="s">
        <v>224</v>
      </c>
      <c r="G153" s="231"/>
      <c r="H153" s="231"/>
      <c r="I153" s="231"/>
      <c r="J153" s="228"/>
      <c r="K153" s="232">
        <v>253.602</v>
      </c>
      <c r="L153" s="228"/>
      <c r="M153" s="228"/>
      <c r="N153" s="228"/>
      <c r="O153" s="228"/>
      <c r="P153" s="228"/>
      <c r="Q153" s="228"/>
      <c r="R153" s="233"/>
      <c r="T153" s="234"/>
      <c r="U153" s="228"/>
      <c r="V153" s="228"/>
      <c r="W153" s="228"/>
      <c r="X153" s="228"/>
      <c r="Y153" s="228"/>
      <c r="Z153" s="228"/>
      <c r="AA153" s="235"/>
      <c r="AT153" s="236" t="s">
        <v>144</v>
      </c>
      <c r="AU153" s="236" t="s">
        <v>97</v>
      </c>
      <c r="AV153" s="10" t="s">
        <v>97</v>
      </c>
      <c r="AW153" s="10" t="s">
        <v>34</v>
      </c>
      <c r="AX153" s="10" t="s">
        <v>81</v>
      </c>
      <c r="AY153" s="236" t="s">
        <v>135</v>
      </c>
    </row>
    <row r="154" s="1" customFormat="1" ht="25.5" customHeight="1">
      <c r="B154" s="47"/>
      <c r="C154" s="216" t="s">
        <v>225</v>
      </c>
      <c r="D154" s="216" t="s">
        <v>137</v>
      </c>
      <c r="E154" s="217" t="s">
        <v>226</v>
      </c>
      <c r="F154" s="218" t="s">
        <v>227</v>
      </c>
      <c r="G154" s="218"/>
      <c r="H154" s="218"/>
      <c r="I154" s="218"/>
      <c r="J154" s="219" t="s">
        <v>193</v>
      </c>
      <c r="K154" s="220">
        <v>591.73800000000006</v>
      </c>
      <c r="L154" s="221">
        <v>0</v>
      </c>
      <c r="M154" s="222"/>
      <c r="N154" s="223">
        <f>ROUND(L154*K154,2)</f>
        <v>0</v>
      </c>
      <c r="O154" s="223"/>
      <c r="P154" s="223"/>
      <c r="Q154" s="223"/>
      <c r="R154" s="49"/>
      <c r="T154" s="224" t="s">
        <v>22</v>
      </c>
      <c r="U154" s="57" t="s">
        <v>41</v>
      </c>
      <c r="V154" s="48"/>
      <c r="W154" s="225">
        <f>V154*K154</f>
        <v>0</v>
      </c>
      <c r="X154" s="225">
        <v>0</v>
      </c>
      <c r="Y154" s="225">
        <f>X154*K154</f>
        <v>0</v>
      </c>
      <c r="Z154" s="225">
        <v>0</v>
      </c>
      <c r="AA154" s="226">
        <f>Z154*K154</f>
        <v>0</v>
      </c>
      <c r="AR154" s="22" t="s">
        <v>141</v>
      </c>
      <c r="AT154" s="22" t="s">
        <v>137</v>
      </c>
      <c r="AU154" s="22" t="s">
        <v>97</v>
      </c>
      <c r="AY154" s="22" t="s">
        <v>135</v>
      </c>
      <c r="BE154" s="138">
        <f>IF(U154="základní",N154,0)</f>
        <v>0</v>
      </c>
      <c r="BF154" s="138">
        <f>IF(U154="snížená",N154,0)</f>
        <v>0</v>
      </c>
      <c r="BG154" s="138">
        <f>IF(U154="zákl. přenesená",N154,0)</f>
        <v>0</v>
      </c>
      <c r="BH154" s="138">
        <f>IF(U154="sníž. přenesená",N154,0)</f>
        <v>0</v>
      </c>
      <c r="BI154" s="138">
        <f>IF(U154="nulová",N154,0)</f>
        <v>0</v>
      </c>
      <c r="BJ154" s="22" t="s">
        <v>81</v>
      </c>
      <c r="BK154" s="138">
        <f>ROUND(L154*K154,2)</f>
        <v>0</v>
      </c>
      <c r="BL154" s="22" t="s">
        <v>141</v>
      </c>
      <c r="BM154" s="22" t="s">
        <v>228</v>
      </c>
    </row>
    <row r="155" s="1" customFormat="1" ht="25.5" customHeight="1">
      <c r="B155" s="47"/>
      <c r="C155" s="216" t="s">
        <v>229</v>
      </c>
      <c r="D155" s="216" t="s">
        <v>137</v>
      </c>
      <c r="E155" s="217" t="s">
        <v>230</v>
      </c>
      <c r="F155" s="218" t="s">
        <v>231</v>
      </c>
      <c r="G155" s="218"/>
      <c r="H155" s="218"/>
      <c r="I155" s="218"/>
      <c r="J155" s="219" t="s">
        <v>193</v>
      </c>
      <c r="K155" s="220">
        <v>591.73800000000006</v>
      </c>
      <c r="L155" s="221">
        <v>0</v>
      </c>
      <c r="M155" s="222"/>
      <c r="N155" s="223">
        <f>ROUND(L155*K155,2)</f>
        <v>0</v>
      </c>
      <c r="O155" s="223"/>
      <c r="P155" s="223"/>
      <c r="Q155" s="223"/>
      <c r="R155" s="49"/>
      <c r="T155" s="224" t="s">
        <v>22</v>
      </c>
      <c r="U155" s="57" t="s">
        <v>41</v>
      </c>
      <c r="V155" s="48"/>
      <c r="W155" s="225">
        <f>V155*K155</f>
        <v>0</v>
      </c>
      <c r="X155" s="225">
        <v>0</v>
      </c>
      <c r="Y155" s="225">
        <f>X155*K155</f>
        <v>0</v>
      </c>
      <c r="Z155" s="225">
        <v>0</v>
      </c>
      <c r="AA155" s="226">
        <f>Z155*K155</f>
        <v>0</v>
      </c>
      <c r="AR155" s="22" t="s">
        <v>141</v>
      </c>
      <c r="AT155" s="22" t="s">
        <v>137</v>
      </c>
      <c r="AU155" s="22" t="s">
        <v>97</v>
      </c>
      <c r="AY155" s="22" t="s">
        <v>135</v>
      </c>
      <c r="BE155" s="138">
        <f>IF(U155="základní",N155,0)</f>
        <v>0</v>
      </c>
      <c r="BF155" s="138">
        <f>IF(U155="snížená",N155,0)</f>
        <v>0</v>
      </c>
      <c r="BG155" s="138">
        <f>IF(U155="zákl. přenesená",N155,0)</f>
        <v>0</v>
      </c>
      <c r="BH155" s="138">
        <f>IF(U155="sníž. přenesená",N155,0)</f>
        <v>0</v>
      </c>
      <c r="BI155" s="138">
        <f>IF(U155="nulová",N155,0)</f>
        <v>0</v>
      </c>
      <c r="BJ155" s="22" t="s">
        <v>81</v>
      </c>
      <c r="BK155" s="138">
        <f>ROUND(L155*K155,2)</f>
        <v>0</v>
      </c>
      <c r="BL155" s="22" t="s">
        <v>141</v>
      </c>
      <c r="BM155" s="22" t="s">
        <v>232</v>
      </c>
    </row>
    <row r="156" s="10" customFormat="1" ht="16.5" customHeight="1">
      <c r="B156" s="227"/>
      <c r="C156" s="228"/>
      <c r="D156" s="228"/>
      <c r="E156" s="229" t="s">
        <v>22</v>
      </c>
      <c r="F156" s="230" t="s">
        <v>233</v>
      </c>
      <c r="G156" s="231"/>
      <c r="H156" s="231"/>
      <c r="I156" s="231"/>
      <c r="J156" s="228"/>
      <c r="K156" s="232">
        <v>591.73800000000006</v>
      </c>
      <c r="L156" s="228"/>
      <c r="M156" s="228"/>
      <c r="N156" s="228"/>
      <c r="O156" s="228"/>
      <c r="P156" s="228"/>
      <c r="Q156" s="228"/>
      <c r="R156" s="233"/>
      <c r="T156" s="234"/>
      <c r="U156" s="228"/>
      <c r="V156" s="228"/>
      <c r="W156" s="228"/>
      <c r="X156" s="228"/>
      <c r="Y156" s="228"/>
      <c r="Z156" s="228"/>
      <c r="AA156" s="235"/>
      <c r="AT156" s="236" t="s">
        <v>144</v>
      </c>
      <c r="AU156" s="236" t="s">
        <v>97</v>
      </c>
      <c r="AV156" s="10" t="s">
        <v>97</v>
      </c>
      <c r="AW156" s="10" t="s">
        <v>34</v>
      </c>
      <c r="AX156" s="10" t="s">
        <v>81</v>
      </c>
      <c r="AY156" s="236" t="s">
        <v>135</v>
      </c>
    </row>
    <row r="157" s="1" customFormat="1" ht="38.25" customHeight="1">
      <c r="B157" s="47"/>
      <c r="C157" s="216" t="s">
        <v>234</v>
      </c>
      <c r="D157" s="216" t="s">
        <v>137</v>
      </c>
      <c r="E157" s="217" t="s">
        <v>235</v>
      </c>
      <c r="F157" s="218" t="s">
        <v>236</v>
      </c>
      <c r="G157" s="218"/>
      <c r="H157" s="218"/>
      <c r="I157" s="218"/>
      <c r="J157" s="219" t="s">
        <v>148</v>
      </c>
      <c r="K157" s="220">
        <v>70.5</v>
      </c>
      <c r="L157" s="221">
        <v>0</v>
      </c>
      <c r="M157" s="222"/>
      <c r="N157" s="223">
        <f>ROUND(L157*K157,2)</f>
        <v>0</v>
      </c>
      <c r="O157" s="223"/>
      <c r="P157" s="223"/>
      <c r="Q157" s="223"/>
      <c r="R157" s="49"/>
      <c r="T157" s="224" t="s">
        <v>22</v>
      </c>
      <c r="U157" s="57" t="s">
        <v>41</v>
      </c>
      <c r="V157" s="48"/>
      <c r="W157" s="225">
        <f>V157*K157</f>
        <v>0</v>
      </c>
      <c r="X157" s="225">
        <v>0</v>
      </c>
      <c r="Y157" s="225">
        <f>X157*K157</f>
        <v>0</v>
      </c>
      <c r="Z157" s="225">
        <v>0</v>
      </c>
      <c r="AA157" s="226">
        <f>Z157*K157</f>
        <v>0</v>
      </c>
      <c r="AR157" s="22" t="s">
        <v>141</v>
      </c>
      <c r="AT157" s="22" t="s">
        <v>137</v>
      </c>
      <c r="AU157" s="22" t="s">
        <v>97</v>
      </c>
      <c r="AY157" s="22" t="s">
        <v>135</v>
      </c>
      <c r="BE157" s="138">
        <f>IF(U157="základní",N157,0)</f>
        <v>0</v>
      </c>
      <c r="BF157" s="138">
        <f>IF(U157="snížená",N157,0)</f>
        <v>0</v>
      </c>
      <c r="BG157" s="138">
        <f>IF(U157="zákl. přenesená",N157,0)</f>
        <v>0</v>
      </c>
      <c r="BH157" s="138">
        <f>IF(U157="sníž. přenesená",N157,0)</f>
        <v>0</v>
      </c>
      <c r="BI157" s="138">
        <f>IF(U157="nulová",N157,0)</f>
        <v>0</v>
      </c>
      <c r="BJ157" s="22" t="s">
        <v>81</v>
      </c>
      <c r="BK157" s="138">
        <f>ROUND(L157*K157,2)</f>
        <v>0</v>
      </c>
      <c r="BL157" s="22" t="s">
        <v>141</v>
      </c>
      <c r="BM157" s="22" t="s">
        <v>237</v>
      </c>
    </row>
    <row r="158" s="1" customFormat="1" ht="38.25" customHeight="1">
      <c r="B158" s="47"/>
      <c r="C158" s="216" t="s">
        <v>238</v>
      </c>
      <c r="D158" s="216" t="s">
        <v>137</v>
      </c>
      <c r="E158" s="217" t="s">
        <v>239</v>
      </c>
      <c r="F158" s="218" t="s">
        <v>240</v>
      </c>
      <c r="G158" s="218"/>
      <c r="H158" s="218"/>
      <c r="I158" s="218"/>
      <c r="J158" s="219" t="s">
        <v>148</v>
      </c>
      <c r="K158" s="220">
        <v>70.5</v>
      </c>
      <c r="L158" s="221">
        <v>0</v>
      </c>
      <c r="M158" s="222"/>
      <c r="N158" s="223">
        <f>ROUND(L158*K158,2)</f>
        <v>0</v>
      </c>
      <c r="O158" s="223"/>
      <c r="P158" s="223"/>
      <c r="Q158" s="223"/>
      <c r="R158" s="49"/>
      <c r="T158" s="224" t="s">
        <v>22</v>
      </c>
      <c r="U158" s="57" t="s">
        <v>41</v>
      </c>
      <c r="V158" s="48"/>
      <c r="W158" s="225">
        <f>V158*K158</f>
        <v>0</v>
      </c>
      <c r="X158" s="225">
        <v>0</v>
      </c>
      <c r="Y158" s="225">
        <f>X158*K158</f>
        <v>0</v>
      </c>
      <c r="Z158" s="225">
        <v>0</v>
      </c>
      <c r="AA158" s="226">
        <f>Z158*K158</f>
        <v>0</v>
      </c>
      <c r="AR158" s="22" t="s">
        <v>141</v>
      </c>
      <c r="AT158" s="22" t="s">
        <v>137</v>
      </c>
      <c r="AU158" s="22" t="s">
        <v>97</v>
      </c>
      <c r="AY158" s="22" t="s">
        <v>135</v>
      </c>
      <c r="BE158" s="138">
        <f>IF(U158="základní",N158,0)</f>
        <v>0</v>
      </c>
      <c r="BF158" s="138">
        <f>IF(U158="snížená",N158,0)</f>
        <v>0</v>
      </c>
      <c r="BG158" s="138">
        <f>IF(U158="zákl. přenesená",N158,0)</f>
        <v>0</v>
      </c>
      <c r="BH158" s="138">
        <f>IF(U158="sníž. přenesená",N158,0)</f>
        <v>0</v>
      </c>
      <c r="BI158" s="138">
        <f>IF(U158="nulová",N158,0)</f>
        <v>0</v>
      </c>
      <c r="BJ158" s="22" t="s">
        <v>81</v>
      </c>
      <c r="BK158" s="138">
        <f>ROUND(L158*K158,2)</f>
        <v>0</v>
      </c>
      <c r="BL158" s="22" t="s">
        <v>141</v>
      </c>
      <c r="BM158" s="22" t="s">
        <v>241</v>
      </c>
    </row>
    <row r="159" s="10" customFormat="1" ht="16.5" customHeight="1">
      <c r="B159" s="227"/>
      <c r="C159" s="228"/>
      <c r="D159" s="228"/>
      <c r="E159" s="229" t="s">
        <v>22</v>
      </c>
      <c r="F159" s="230" t="s">
        <v>242</v>
      </c>
      <c r="G159" s="231"/>
      <c r="H159" s="231"/>
      <c r="I159" s="231"/>
      <c r="J159" s="228"/>
      <c r="K159" s="232">
        <v>70.5</v>
      </c>
      <c r="L159" s="228"/>
      <c r="M159" s="228"/>
      <c r="N159" s="228"/>
      <c r="O159" s="228"/>
      <c r="P159" s="228"/>
      <c r="Q159" s="228"/>
      <c r="R159" s="233"/>
      <c r="T159" s="234"/>
      <c r="U159" s="228"/>
      <c r="V159" s="228"/>
      <c r="W159" s="228"/>
      <c r="X159" s="228"/>
      <c r="Y159" s="228"/>
      <c r="Z159" s="228"/>
      <c r="AA159" s="235"/>
      <c r="AT159" s="236" t="s">
        <v>144</v>
      </c>
      <c r="AU159" s="236" t="s">
        <v>97</v>
      </c>
      <c r="AV159" s="10" t="s">
        <v>97</v>
      </c>
      <c r="AW159" s="10" t="s">
        <v>34</v>
      </c>
      <c r="AX159" s="10" t="s">
        <v>81</v>
      </c>
      <c r="AY159" s="236" t="s">
        <v>135</v>
      </c>
    </row>
    <row r="160" s="1" customFormat="1" ht="16.5" customHeight="1">
      <c r="B160" s="47"/>
      <c r="C160" s="247" t="s">
        <v>243</v>
      </c>
      <c r="D160" s="247" t="s">
        <v>244</v>
      </c>
      <c r="E160" s="248" t="s">
        <v>245</v>
      </c>
      <c r="F160" s="249" t="s">
        <v>246</v>
      </c>
      <c r="G160" s="249"/>
      <c r="H160" s="249"/>
      <c r="I160" s="249"/>
      <c r="J160" s="250" t="s">
        <v>247</v>
      </c>
      <c r="K160" s="251">
        <v>1.0580000000000001</v>
      </c>
      <c r="L160" s="252">
        <v>0</v>
      </c>
      <c r="M160" s="253"/>
      <c r="N160" s="254">
        <f>ROUND(L160*K160,2)</f>
        <v>0</v>
      </c>
      <c r="O160" s="223"/>
      <c r="P160" s="223"/>
      <c r="Q160" s="223"/>
      <c r="R160" s="49"/>
      <c r="T160" s="224" t="s">
        <v>22</v>
      </c>
      <c r="U160" s="57" t="s">
        <v>41</v>
      </c>
      <c r="V160" s="48"/>
      <c r="W160" s="225">
        <f>V160*K160</f>
        <v>0</v>
      </c>
      <c r="X160" s="225">
        <v>0.001</v>
      </c>
      <c r="Y160" s="225">
        <f>X160*K160</f>
        <v>0</v>
      </c>
      <c r="Z160" s="225">
        <v>0</v>
      </c>
      <c r="AA160" s="226">
        <f>Z160*K160</f>
        <v>0</v>
      </c>
      <c r="AR160" s="22" t="s">
        <v>248</v>
      </c>
      <c r="AT160" s="22" t="s">
        <v>244</v>
      </c>
      <c r="AU160" s="22" t="s">
        <v>97</v>
      </c>
      <c r="AY160" s="22" t="s">
        <v>135</v>
      </c>
      <c r="BE160" s="138">
        <f>IF(U160="základní",N160,0)</f>
        <v>0</v>
      </c>
      <c r="BF160" s="138">
        <f>IF(U160="snížená",N160,0)</f>
        <v>0</v>
      </c>
      <c r="BG160" s="138">
        <f>IF(U160="zákl. přenesená",N160,0)</f>
        <v>0</v>
      </c>
      <c r="BH160" s="138">
        <f>IF(U160="sníž. přenesená",N160,0)</f>
        <v>0</v>
      </c>
      <c r="BI160" s="138">
        <f>IF(U160="nulová",N160,0)</f>
        <v>0</v>
      </c>
      <c r="BJ160" s="22" t="s">
        <v>81</v>
      </c>
      <c r="BK160" s="138">
        <f>ROUND(L160*K160,2)</f>
        <v>0</v>
      </c>
      <c r="BL160" s="22" t="s">
        <v>141</v>
      </c>
      <c r="BM160" s="22" t="s">
        <v>249</v>
      </c>
    </row>
    <row r="161" s="9" customFormat="1" ht="29.88" customHeight="1">
      <c r="B161" s="202"/>
      <c r="C161" s="203"/>
      <c r="D161" s="213" t="s">
        <v>107</v>
      </c>
      <c r="E161" s="213"/>
      <c r="F161" s="213"/>
      <c r="G161" s="213"/>
      <c r="H161" s="213"/>
      <c r="I161" s="213"/>
      <c r="J161" s="213"/>
      <c r="K161" s="213"/>
      <c r="L161" s="213"/>
      <c r="M161" s="213"/>
      <c r="N161" s="255">
        <f>BK161</f>
        <v>0</v>
      </c>
      <c r="O161" s="256"/>
      <c r="P161" s="256"/>
      <c r="Q161" s="256"/>
      <c r="R161" s="206"/>
      <c r="T161" s="207"/>
      <c r="U161" s="203"/>
      <c r="V161" s="203"/>
      <c r="W161" s="208">
        <f>SUM(W162:W163)</f>
        <v>0</v>
      </c>
      <c r="X161" s="203"/>
      <c r="Y161" s="208">
        <f>SUM(Y162:Y163)</f>
        <v>0</v>
      </c>
      <c r="Z161" s="203"/>
      <c r="AA161" s="209">
        <f>SUM(AA162:AA163)</f>
        <v>0</v>
      </c>
      <c r="AR161" s="210" t="s">
        <v>81</v>
      </c>
      <c r="AT161" s="211" t="s">
        <v>75</v>
      </c>
      <c r="AU161" s="211" t="s">
        <v>81</v>
      </c>
      <c r="AY161" s="210" t="s">
        <v>135</v>
      </c>
      <c r="BK161" s="212">
        <f>SUM(BK162:BK163)</f>
        <v>0</v>
      </c>
    </row>
    <row r="162" s="1" customFormat="1" ht="25.5" customHeight="1">
      <c r="B162" s="47"/>
      <c r="C162" s="216" t="s">
        <v>250</v>
      </c>
      <c r="D162" s="216" t="s">
        <v>137</v>
      </c>
      <c r="E162" s="217" t="s">
        <v>251</v>
      </c>
      <c r="F162" s="218" t="s">
        <v>252</v>
      </c>
      <c r="G162" s="218"/>
      <c r="H162" s="218"/>
      <c r="I162" s="218"/>
      <c r="J162" s="219" t="s">
        <v>193</v>
      </c>
      <c r="K162" s="220">
        <v>50.719999999999999</v>
      </c>
      <c r="L162" s="221">
        <v>0</v>
      </c>
      <c r="M162" s="222"/>
      <c r="N162" s="223">
        <f>ROUND(L162*K162,2)</f>
        <v>0</v>
      </c>
      <c r="O162" s="223"/>
      <c r="P162" s="223"/>
      <c r="Q162" s="223"/>
      <c r="R162" s="49"/>
      <c r="T162" s="224" t="s">
        <v>22</v>
      </c>
      <c r="U162" s="57" t="s">
        <v>41</v>
      </c>
      <c r="V162" s="48"/>
      <c r="W162" s="225">
        <f>V162*K162</f>
        <v>0</v>
      </c>
      <c r="X162" s="225">
        <v>0</v>
      </c>
      <c r="Y162" s="225">
        <f>X162*K162</f>
        <v>0</v>
      </c>
      <c r="Z162" s="225">
        <v>0</v>
      </c>
      <c r="AA162" s="226">
        <f>Z162*K162</f>
        <v>0</v>
      </c>
      <c r="AR162" s="22" t="s">
        <v>141</v>
      </c>
      <c r="AT162" s="22" t="s">
        <v>137</v>
      </c>
      <c r="AU162" s="22" t="s">
        <v>97</v>
      </c>
      <c r="AY162" s="22" t="s">
        <v>135</v>
      </c>
      <c r="BE162" s="138">
        <f>IF(U162="základní",N162,0)</f>
        <v>0</v>
      </c>
      <c r="BF162" s="138">
        <f>IF(U162="snížená",N162,0)</f>
        <v>0</v>
      </c>
      <c r="BG162" s="138">
        <f>IF(U162="zákl. přenesená",N162,0)</f>
        <v>0</v>
      </c>
      <c r="BH162" s="138">
        <f>IF(U162="sníž. přenesená",N162,0)</f>
        <v>0</v>
      </c>
      <c r="BI162" s="138">
        <f>IF(U162="nulová",N162,0)</f>
        <v>0</v>
      </c>
      <c r="BJ162" s="22" t="s">
        <v>81</v>
      </c>
      <c r="BK162" s="138">
        <f>ROUND(L162*K162,2)</f>
        <v>0</v>
      </c>
      <c r="BL162" s="22" t="s">
        <v>141</v>
      </c>
      <c r="BM162" s="22" t="s">
        <v>253</v>
      </c>
    </row>
    <row r="163" s="10" customFormat="1" ht="16.5" customHeight="1">
      <c r="B163" s="227"/>
      <c r="C163" s="228"/>
      <c r="D163" s="228"/>
      <c r="E163" s="229" t="s">
        <v>22</v>
      </c>
      <c r="F163" s="230" t="s">
        <v>254</v>
      </c>
      <c r="G163" s="231"/>
      <c r="H163" s="231"/>
      <c r="I163" s="231"/>
      <c r="J163" s="228"/>
      <c r="K163" s="232">
        <v>50.719999999999999</v>
      </c>
      <c r="L163" s="228"/>
      <c r="M163" s="228"/>
      <c r="N163" s="228"/>
      <c r="O163" s="228"/>
      <c r="P163" s="228"/>
      <c r="Q163" s="228"/>
      <c r="R163" s="233"/>
      <c r="T163" s="234"/>
      <c r="U163" s="228"/>
      <c r="V163" s="228"/>
      <c r="W163" s="228"/>
      <c r="X163" s="228"/>
      <c r="Y163" s="228"/>
      <c r="Z163" s="228"/>
      <c r="AA163" s="235"/>
      <c r="AT163" s="236" t="s">
        <v>144</v>
      </c>
      <c r="AU163" s="236" t="s">
        <v>97</v>
      </c>
      <c r="AV163" s="10" t="s">
        <v>97</v>
      </c>
      <c r="AW163" s="10" t="s">
        <v>34</v>
      </c>
      <c r="AX163" s="10" t="s">
        <v>81</v>
      </c>
      <c r="AY163" s="236" t="s">
        <v>135</v>
      </c>
    </row>
    <row r="164" s="9" customFormat="1" ht="29.88" customHeight="1">
      <c r="B164" s="202"/>
      <c r="C164" s="203"/>
      <c r="D164" s="213" t="s">
        <v>108</v>
      </c>
      <c r="E164" s="213"/>
      <c r="F164" s="213"/>
      <c r="G164" s="213"/>
      <c r="H164" s="213"/>
      <c r="I164" s="213"/>
      <c r="J164" s="213"/>
      <c r="K164" s="213"/>
      <c r="L164" s="213"/>
      <c r="M164" s="213"/>
      <c r="N164" s="214">
        <f>BK164</f>
        <v>0</v>
      </c>
      <c r="O164" s="215"/>
      <c r="P164" s="215"/>
      <c r="Q164" s="215"/>
      <c r="R164" s="206"/>
      <c r="T164" s="207"/>
      <c r="U164" s="203"/>
      <c r="V164" s="203"/>
      <c r="W164" s="208">
        <f>SUM(W165:W178)</f>
        <v>0</v>
      </c>
      <c r="X164" s="203"/>
      <c r="Y164" s="208">
        <f>SUM(Y165:Y178)</f>
        <v>0</v>
      </c>
      <c r="Z164" s="203"/>
      <c r="AA164" s="209">
        <f>SUM(AA165:AA178)</f>
        <v>0</v>
      </c>
      <c r="AR164" s="210" t="s">
        <v>81</v>
      </c>
      <c r="AT164" s="211" t="s">
        <v>75</v>
      </c>
      <c r="AU164" s="211" t="s">
        <v>81</v>
      </c>
      <c r="AY164" s="210" t="s">
        <v>135</v>
      </c>
      <c r="BK164" s="212">
        <f>SUM(BK165:BK178)</f>
        <v>0</v>
      </c>
    </row>
    <row r="165" s="1" customFormat="1" ht="25.5" customHeight="1">
      <c r="B165" s="47"/>
      <c r="C165" s="216" t="s">
        <v>255</v>
      </c>
      <c r="D165" s="216" t="s">
        <v>137</v>
      </c>
      <c r="E165" s="217" t="s">
        <v>256</v>
      </c>
      <c r="F165" s="218" t="s">
        <v>257</v>
      </c>
      <c r="G165" s="218"/>
      <c r="H165" s="218"/>
      <c r="I165" s="218"/>
      <c r="J165" s="219" t="s">
        <v>148</v>
      </c>
      <c r="K165" s="220">
        <v>165</v>
      </c>
      <c r="L165" s="221">
        <v>0</v>
      </c>
      <c r="M165" s="222"/>
      <c r="N165" s="223">
        <f>ROUND(L165*K165,2)</f>
        <v>0</v>
      </c>
      <c r="O165" s="223"/>
      <c r="P165" s="223"/>
      <c r="Q165" s="223"/>
      <c r="R165" s="49"/>
      <c r="T165" s="224" t="s">
        <v>22</v>
      </c>
      <c r="U165" s="57" t="s">
        <v>41</v>
      </c>
      <c r="V165" s="48"/>
      <c r="W165" s="225">
        <f>V165*K165</f>
        <v>0</v>
      </c>
      <c r="X165" s="225">
        <v>0</v>
      </c>
      <c r="Y165" s="225">
        <f>X165*K165</f>
        <v>0</v>
      </c>
      <c r="Z165" s="225">
        <v>0</v>
      </c>
      <c r="AA165" s="226">
        <f>Z165*K165</f>
        <v>0</v>
      </c>
      <c r="AR165" s="22" t="s">
        <v>141</v>
      </c>
      <c r="AT165" s="22" t="s">
        <v>137</v>
      </c>
      <c r="AU165" s="22" t="s">
        <v>97</v>
      </c>
      <c r="AY165" s="22" t="s">
        <v>135</v>
      </c>
      <c r="BE165" s="138">
        <f>IF(U165="základní",N165,0)</f>
        <v>0</v>
      </c>
      <c r="BF165" s="138">
        <f>IF(U165="snížená",N165,0)</f>
        <v>0</v>
      </c>
      <c r="BG165" s="138">
        <f>IF(U165="zákl. přenesená",N165,0)</f>
        <v>0</v>
      </c>
      <c r="BH165" s="138">
        <f>IF(U165="sníž. přenesená",N165,0)</f>
        <v>0</v>
      </c>
      <c r="BI165" s="138">
        <f>IF(U165="nulová",N165,0)</f>
        <v>0</v>
      </c>
      <c r="BJ165" s="22" t="s">
        <v>81</v>
      </c>
      <c r="BK165" s="138">
        <f>ROUND(L165*K165,2)</f>
        <v>0</v>
      </c>
      <c r="BL165" s="22" t="s">
        <v>141</v>
      </c>
      <c r="BM165" s="22" t="s">
        <v>258</v>
      </c>
    </row>
    <row r="166" s="1" customFormat="1" ht="25.5" customHeight="1">
      <c r="B166" s="47"/>
      <c r="C166" s="216" t="s">
        <v>259</v>
      </c>
      <c r="D166" s="216" t="s">
        <v>137</v>
      </c>
      <c r="E166" s="217" t="s">
        <v>260</v>
      </c>
      <c r="F166" s="218" t="s">
        <v>261</v>
      </c>
      <c r="G166" s="218"/>
      <c r="H166" s="218"/>
      <c r="I166" s="218"/>
      <c r="J166" s="219" t="s">
        <v>148</v>
      </c>
      <c r="K166" s="220">
        <v>23</v>
      </c>
      <c r="L166" s="221">
        <v>0</v>
      </c>
      <c r="M166" s="222"/>
      <c r="N166" s="223">
        <f>ROUND(L166*K166,2)</f>
        <v>0</v>
      </c>
      <c r="O166" s="223"/>
      <c r="P166" s="223"/>
      <c r="Q166" s="223"/>
      <c r="R166" s="49"/>
      <c r="T166" s="224" t="s">
        <v>22</v>
      </c>
      <c r="U166" s="57" t="s">
        <v>41</v>
      </c>
      <c r="V166" s="48"/>
      <c r="W166" s="225">
        <f>V166*K166</f>
        <v>0</v>
      </c>
      <c r="X166" s="225">
        <v>0</v>
      </c>
      <c r="Y166" s="225">
        <f>X166*K166</f>
        <v>0</v>
      </c>
      <c r="Z166" s="225">
        <v>0</v>
      </c>
      <c r="AA166" s="226">
        <f>Z166*K166</f>
        <v>0</v>
      </c>
      <c r="AR166" s="22" t="s">
        <v>141</v>
      </c>
      <c r="AT166" s="22" t="s">
        <v>137</v>
      </c>
      <c r="AU166" s="22" t="s">
        <v>97</v>
      </c>
      <c r="AY166" s="22" t="s">
        <v>135</v>
      </c>
      <c r="BE166" s="138">
        <f>IF(U166="základní",N166,0)</f>
        <v>0</v>
      </c>
      <c r="BF166" s="138">
        <f>IF(U166="snížená",N166,0)</f>
        <v>0</v>
      </c>
      <c r="BG166" s="138">
        <f>IF(U166="zákl. přenesená",N166,0)</f>
        <v>0</v>
      </c>
      <c r="BH166" s="138">
        <f>IF(U166="sníž. přenesená",N166,0)</f>
        <v>0</v>
      </c>
      <c r="BI166" s="138">
        <f>IF(U166="nulová",N166,0)</f>
        <v>0</v>
      </c>
      <c r="BJ166" s="22" t="s">
        <v>81</v>
      </c>
      <c r="BK166" s="138">
        <f>ROUND(L166*K166,2)</f>
        <v>0</v>
      </c>
      <c r="BL166" s="22" t="s">
        <v>141</v>
      </c>
      <c r="BM166" s="22" t="s">
        <v>262</v>
      </c>
    </row>
    <row r="167" s="10" customFormat="1" ht="16.5" customHeight="1">
      <c r="B167" s="227"/>
      <c r="C167" s="228"/>
      <c r="D167" s="228"/>
      <c r="E167" s="229" t="s">
        <v>22</v>
      </c>
      <c r="F167" s="230" t="s">
        <v>250</v>
      </c>
      <c r="G167" s="231"/>
      <c r="H167" s="231"/>
      <c r="I167" s="231"/>
      <c r="J167" s="228"/>
      <c r="K167" s="232">
        <v>23</v>
      </c>
      <c r="L167" s="228"/>
      <c r="M167" s="228"/>
      <c r="N167" s="228"/>
      <c r="O167" s="228"/>
      <c r="P167" s="228"/>
      <c r="Q167" s="228"/>
      <c r="R167" s="233"/>
      <c r="T167" s="234"/>
      <c r="U167" s="228"/>
      <c r="V167" s="228"/>
      <c r="W167" s="228"/>
      <c r="X167" s="228"/>
      <c r="Y167" s="228"/>
      <c r="Z167" s="228"/>
      <c r="AA167" s="235"/>
      <c r="AT167" s="236" t="s">
        <v>144</v>
      </c>
      <c r="AU167" s="236" t="s">
        <v>97</v>
      </c>
      <c r="AV167" s="10" t="s">
        <v>97</v>
      </c>
      <c r="AW167" s="10" t="s">
        <v>34</v>
      </c>
      <c r="AX167" s="10" t="s">
        <v>81</v>
      </c>
      <c r="AY167" s="236" t="s">
        <v>135</v>
      </c>
    </row>
    <row r="168" s="1" customFormat="1" ht="25.5" customHeight="1">
      <c r="B168" s="47"/>
      <c r="C168" s="216" t="s">
        <v>263</v>
      </c>
      <c r="D168" s="216" t="s">
        <v>137</v>
      </c>
      <c r="E168" s="217" t="s">
        <v>264</v>
      </c>
      <c r="F168" s="218" t="s">
        <v>265</v>
      </c>
      <c r="G168" s="218"/>
      <c r="H168" s="218"/>
      <c r="I168" s="218"/>
      <c r="J168" s="219" t="s">
        <v>148</v>
      </c>
      <c r="K168" s="220">
        <v>45</v>
      </c>
      <c r="L168" s="221">
        <v>0</v>
      </c>
      <c r="M168" s="222"/>
      <c r="N168" s="223">
        <f>ROUND(L168*K168,2)</f>
        <v>0</v>
      </c>
      <c r="O168" s="223"/>
      <c r="P168" s="223"/>
      <c r="Q168" s="223"/>
      <c r="R168" s="49"/>
      <c r="T168" s="224" t="s">
        <v>22</v>
      </c>
      <c r="U168" s="57" t="s">
        <v>41</v>
      </c>
      <c r="V168" s="48"/>
      <c r="W168" s="225">
        <f>V168*K168</f>
        <v>0</v>
      </c>
      <c r="X168" s="225">
        <v>0</v>
      </c>
      <c r="Y168" s="225">
        <f>X168*K168</f>
        <v>0</v>
      </c>
      <c r="Z168" s="225">
        <v>0</v>
      </c>
      <c r="AA168" s="226">
        <f>Z168*K168</f>
        <v>0</v>
      </c>
      <c r="AR168" s="22" t="s">
        <v>141</v>
      </c>
      <c r="AT168" s="22" t="s">
        <v>137</v>
      </c>
      <c r="AU168" s="22" t="s">
        <v>97</v>
      </c>
      <c r="AY168" s="22" t="s">
        <v>135</v>
      </c>
      <c r="BE168" s="138">
        <f>IF(U168="základní",N168,0)</f>
        <v>0</v>
      </c>
      <c r="BF168" s="138">
        <f>IF(U168="snížená",N168,0)</f>
        <v>0</v>
      </c>
      <c r="BG168" s="138">
        <f>IF(U168="zákl. přenesená",N168,0)</f>
        <v>0</v>
      </c>
      <c r="BH168" s="138">
        <f>IF(U168="sníž. přenesená",N168,0)</f>
        <v>0</v>
      </c>
      <c r="BI168" s="138">
        <f>IF(U168="nulová",N168,0)</f>
        <v>0</v>
      </c>
      <c r="BJ168" s="22" t="s">
        <v>81</v>
      </c>
      <c r="BK168" s="138">
        <f>ROUND(L168*K168,2)</f>
        <v>0</v>
      </c>
      <c r="BL168" s="22" t="s">
        <v>141</v>
      </c>
      <c r="BM168" s="22" t="s">
        <v>266</v>
      </c>
    </row>
    <row r="169" s="10" customFormat="1" ht="16.5" customHeight="1">
      <c r="B169" s="227"/>
      <c r="C169" s="228"/>
      <c r="D169" s="228"/>
      <c r="E169" s="229" t="s">
        <v>22</v>
      </c>
      <c r="F169" s="230" t="s">
        <v>238</v>
      </c>
      <c r="G169" s="231"/>
      <c r="H169" s="231"/>
      <c r="I169" s="231"/>
      <c r="J169" s="228"/>
      <c r="K169" s="232">
        <v>45</v>
      </c>
      <c r="L169" s="228"/>
      <c r="M169" s="228"/>
      <c r="N169" s="228"/>
      <c r="O169" s="228"/>
      <c r="P169" s="228"/>
      <c r="Q169" s="228"/>
      <c r="R169" s="233"/>
      <c r="T169" s="234"/>
      <c r="U169" s="228"/>
      <c r="V169" s="228"/>
      <c r="W169" s="228"/>
      <c r="X169" s="228"/>
      <c r="Y169" s="228"/>
      <c r="Z169" s="228"/>
      <c r="AA169" s="235"/>
      <c r="AT169" s="236" t="s">
        <v>144</v>
      </c>
      <c r="AU169" s="236" t="s">
        <v>97</v>
      </c>
      <c r="AV169" s="10" t="s">
        <v>97</v>
      </c>
      <c r="AW169" s="10" t="s">
        <v>34</v>
      </c>
      <c r="AX169" s="10" t="s">
        <v>81</v>
      </c>
      <c r="AY169" s="236" t="s">
        <v>135</v>
      </c>
    </row>
    <row r="170" s="1" customFormat="1" ht="25.5" customHeight="1">
      <c r="B170" s="47"/>
      <c r="C170" s="216" t="s">
        <v>267</v>
      </c>
      <c r="D170" s="216" t="s">
        <v>137</v>
      </c>
      <c r="E170" s="217" t="s">
        <v>268</v>
      </c>
      <c r="F170" s="218" t="s">
        <v>269</v>
      </c>
      <c r="G170" s="218"/>
      <c r="H170" s="218"/>
      <c r="I170" s="218"/>
      <c r="J170" s="219" t="s">
        <v>148</v>
      </c>
      <c r="K170" s="220">
        <v>165</v>
      </c>
      <c r="L170" s="221">
        <v>0</v>
      </c>
      <c r="M170" s="222"/>
      <c r="N170" s="223">
        <f>ROUND(L170*K170,2)</f>
        <v>0</v>
      </c>
      <c r="O170" s="223"/>
      <c r="P170" s="223"/>
      <c r="Q170" s="223"/>
      <c r="R170" s="49"/>
      <c r="T170" s="224" t="s">
        <v>22</v>
      </c>
      <c r="U170" s="57" t="s">
        <v>41</v>
      </c>
      <c r="V170" s="48"/>
      <c r="W170" s="225">
        <f>V170*K170</f>
        <v>0</v>
      </c>
      <c r="X170" s="225">
        <v>0</v>
      </c>
      <c r="Y170" s="225">
        <f>X170*K170</f>
        <v>0</v>
      </c>
      <c r="Z170" s="225">
        <v>0</v>
      </c>
      <c r="AA170" s="226">
        <f>Z170*K170</f>
        <v>0</v>
      </c>
      <c r="AR170" s="22" t="s">
        <v>141</v>
      </c>
      <c r="AT170" s="22" t="s">
        <v>137</v>
      </c>
      <c r="AU170" s="22" t="s">
        <v>97</v>
      </c>
      <c r="AY170" s="22" t="s">
        <v>135</v>
      </c>
      <c r="BE170" s="138">
        <f>IF(U170="základní",N170,0)</f>
        <v>0</v>
      </c>
      <c r="BF170" s="138">
        <f>IF(U170="snížená",N170,0)</f>
        <v>0</v>
      </c>
      <c r="BG170" s="138">
        <f>IF(U170="zákl. přenesená",N170,0)</f>
        <v>0</v>
      </c>
      <c r="BH170" s="138">
        <f>IF(U170="sníž. přenesená",N170,0)</f>
        <v>0</v>
      </c>
      <c r="BI170" s="138">
        <f>IF(U170="nulová",N170,0)</f>
        <v>0</v>
      </c>
      <c r="BJ170" s="22" t="s">
        <v>81</v>
      </c>
      <c r="BK170" s="138">
        <f>ROUND(L170*K170,2)</f>
        <v>0</v>
      </c>
      <c r="BL170" s="22" t="s">
        <v>141</v>
      </c>
      <c r="BM170" s="22" t="s">
        <v>270</v>
      </c>
    </row>
    <row r="171" s="1" customFormat="1" ht="25.5" customHeight="1">
      <c r="B171" s="47"/>
      <c r="C171" s="216" t="s">
        <v>271</v>
      </c>
      <c r="D171" s="216" t="s">
        <v>137</v>
      </c>
      <c r="E171" s="217" t="s">
        <v>272</v>
      </c>
      <c r="F171" s="218" t="s">
        <v>273</v>
      </c>
      <c r="G171" s="218"/>
      <c r="H171" s="218"/>
      <c r="I171" s="218"/>
      <c r="J171" s="219" t="s">
        <v>148</v>
      </c>
      <c r="K171" s="220">
        <v>45</v>
      </c>
      <c r="L171" s="221">
        <v>0</v>
      </c>
      <c r="M171" s="222"/>
      <c r="N171" s="223">
        <f>ROUND(L171*K171,2)</f>
        <v>0</v>
      </c>
      <c r="O171" s="223"/>
      <c r="P171" s="223"/>
      <c r="Q171" s="223"/>
      <c r="R171" s="49"/>
      <c r="T171" s="224" t="s">
        <v>22</v>
      </c>
      <c r="U171" s="57" t="s">
        <v>41</v>
      </c>
      <c r="V171" s="48"/>
      <c r="W171" s="225">
        <f>V171*K171</f>
        <v>0</v>
      </c>
      <c r="X171" s="225">
        <v>0</v>
      </c>
      <c r="Y171" s="225">
        <f>X171*K171</f>
        <v>0</v>
      </c>
      <c r="Z171" s="225">
        <v>0</v>
      </c>
      <c r="AA171" s="226">
        <f>Z171*K171</f>
        <v>0</v>
      </c>
      <c r="AR171" s="22" t="s">
        <v>141</v>
      </c>
      <c r="AT171" s="22" t="s">
        <v>137</v>
      </c>
      <c r="AU171" s="22" t="s">
        <v>97</v>
      </c>
      <c r="AY171" s="22" t="s">
        <v>135</v>
      </c>
      <c r="BE171" s="138">
        <f>IF(U171="základní",N171,0)</f>
        <v>0</v>
      </c>
      <c r="BF171" s="138">
        <f>IF(U171="snížená",N171,0)</f>
        <v>0</v>
      </c>
      <c r="BG171" s="138">
        <f>IF(U171="zákl. přenesená",N171,0)</f>
        <v>0</v>
      </c>
      <c r="BH171" s="138">
        <f>IF(U171="sníž. přenesená",N171,0)</f>
        <v>0</v>
      </c>
      <c r="BI171" s="138">
        <f>IF(U171="nulová",N171,0)</f>
        <v>0</v>
      </c>
      <c r="BJ171" s="22" t="s">
        <v>81</v>
      </c>
      <c r="BK171" s="138">
        <f>ROUND(L171*K171,2)</f>
        <v>0</v>
      </c>
      <c r="BL171" s="22" t="s">
        <v>141</v>
      </c>
      <c r="BM171" s="22" t="s">
        <v>274</v>
      </c>
    </row>
    <row r="172" s="1" customFormat="1" ht="25.5" customHeight="1">
      <c r="B172" s="47"/>
      <c r="C172" s="216" t="s">
        <v>275</v>
      </c>
      <c r="D172" s="216" t="s">
        <v>137</v>
      </c>
      <c r="E172" s="217" t="s">
        <v>276</v>
      </c>
      <c r="F172" s="218" t="s">
        <v>277</v>
      </c>
      <c r="G172" s="218"/>
      <c r="H172" s="218"/>
      <c r="I172" s="218"/>
      <c r="J172" s="219" t="s">
        <v>148</v>
      </c>
      <c r="K172" s="220">
        <v>45</v>
      </c>
      <c r="L172" s="221">
        <v>0</v>
      </c>
      <c r="M172" s="222"/>
      <c r="N172" s="223">
        <f>ROUND(L172*K172,2)</f>
        <v>0</v>
      </c>
      <c r="O172" s="223"/>
      <c r="P172" s="223"/>
      <c r="Q172" s="223"/>
      <c r="R172" s="49"/>
      <c r="T172" s="224" t="s">
        <v>22</v>
      </c>
      <c r="U172" s="57" t="s">
        <v>41</v>
      </c>
      <c r="V172" s="48"/>
      <c r="W172" s="225">
        <f>V172*K172</f>
        <v>0</v>
      </c>
      <c r="X172" s="225">
        <v>0</v>
      </c>
      <c r="Y172" s="225">
        <f>X172*K172</f>
        <v>0</v>
      </c>
      <c r="Z172" s="225">
        <v>0</v>
      </c>
      <c r="AA172" s="226">
        <f>Z172*K172</f>
        <v>0</v>
      </c>
      <c r="AR172" s="22" t="s">
        <v>141</v>
      </c>
      <c r="AT172" s="22" t="s">
        <v>137</v>
      </c>
      <c r="AU172" s="22" t="s">
        <v>97</v>
      </c>
      <c r="AY172" s="22" t="s">
        <v>135</v>
      </c>
      <c r="BE172" s="138">
        <f>IF(U172="základní",N172,0)</f>
        <v>0</v>
      </c>
      <c r="BF172" s="138">
        <f>IF(U172="snížená",N172,0)</f>
        <v>0</v>
      </c>
      <c r="BG172" s="138">
        <f>IF(U172="zákl. přenesená",N172,0)</f>
        <v>0</v>
      </c>
      <c r="BH172" s="138">
        <f>IF(U172="sníž. přenesená",N172,0)</f>
        <v>0</v>
      </c>
      <c r="BI172" s="138">
        <f>IF(U172="nulová",N172,0)</f>
        <v>0</v>
      </c>
      <c r="BJ172" s="22" t="s">
        <v>81</v>
      </c>
      <c r="BK172" s="138">
        <f>ROUND(L172*K172,2)</f>
        <v>0</v>
      </c>
      <c r="BL172" s="22" t="s">
        <v>141</v>
      </c>
      <c r="BM172" s="22" t="s">
        <v>278</v>
      </c>
    </row>
    <row r="173" s="1" customFormat="1" ht="25.5" customHeight="1">
      <c r="B173" s="47"/>
      <c r="C173" s="216" t="s">
        <v>279</v>
      </c>
      <c r="D173" s="216" t="s">
        <v>137</v>
      </c>
      <c r="E173" s="217" t="s">
        <v>280</v>
      </c>
      <c r="F173" s="218" t="s">
        <v>281</v>
      </c>
      <c r="G173" s="218"/>
      <c r="H173" s="218"/>
      <c r="I173" s="218"/>
      <c r="J173" s="219" t="s">
        <v>148</v>
      </c>
      <c r="K173" s="220">
        <v>45</v>
      </c>
      <c r="L173" s="221">
        <v>0</v>
      </c>
      <c r="M173" s="222"/>
      <c r="N173" s="223">
        <f>ROUND(L173*K173,2)</f>
        <v>0</v>
      </c>
      <c r="O173" s="223"/>
      <c r="P173" s="223"/>
      <c r="Q173" s="223"/>
      <c r="R173" s="49"/>
      <c r="T173" s="224" t="s">
        <v>22</v>
      </c>
      <c r="U173" s="57" t="s">
        <v>41</v>
      </c>
      <c r="V173" s="48"/>
      <c r="W173" s="225">
        <f>V173*K173</f>
        <v>0</v>
      </c>
      <c r="X173" s="225">
        <v>0</v>
      </c>
      <c r="Y173" s="225">
        <f>X173*K173</f>
        <v>0</v>
      </c>
      <c r="Z173" s="225">
        <v>0</v>
      </c>
      <c r="AA173" s="226">
        <f>Z173*K173</f>
        <v>0</v>
      </c>
      <c r="AR173" s="22" t="s">
        <v>141</v>
      </c>
      <c r="AT173" s="22" t="s">
        <v>137</v>
      </c>
      <c r="AU173" s="22" t="s">
        <v>97</v>
      </c>
      <c r="AY173" s="22" t="s">
        <v>135</v>
      </c>
      <c r="BE173" s="138">
        <f>IF(U173="základní",N173,0)</f>
        <v>0</v>
      </c>
      <c r="BF173" s="138">
        <f>IF(U173="snížená",N173,0)</f>
        <v>0</v>
      </c>
      <c r="BG173" s="138">
        <f>IF(U173="zákl. přenesená",N173,0)</f>
        <v>0</v>
      </c>
      <c r="BH173" s="138">
        <f>IF(U173="sníž. přenesená",N173,0)</f>
        <v>0</v>
      </c>
      <c r="BI173" s="138">
        <f>IF(U173="nulová",N173,0)</f>
        <v>0</v>
      </c>
      <c r="BJ173" s="22" t="s">
        <v>81</v>
      </c>
      <c r="BK173" s="138">
        <f>ROUND(L173*K173,2)</f>
        <v>0</v>
      </c>
      <c r="BL173" s="22" t="s">
        <v>141</v>
      </c>
      <c r="BM173" s="22" t="s">
        <v>282</v>
      </c>
    </row>
    <row r="174" s="1" customFormat="1" ht="38.25" customHeight="1">
      <c r="B174" s="47"/>
      <c r="C174" s="216" t="s">
        <v>283</v>
      </c>
      <c r="D174" s="216" t="s">
        <v>137</v>
      </c>
      <c r="E174" s="217" t="s">
        <v>284</v>
      </c>
      <c r="F174" s="218" t="s">
        <v>285</v>
      </c>
      <c r="G174" s="218"/>
      <c r="H174" s="218"/>
      <c r="I174" s="218"/>
      <c r="J174" s="219" t="s">
        <v>148</v>
      </c>
      <c r="K174" s="220">
        <v>45</v>
      </c>
      <c r="L174" s="221">
        <v>0</v>
      </c>
      <c r="M174" s="222"/>
      <c r="N174" s="223">
        <f>ROUND(L174*K174,2)</f>
        <v>0</v>
      </c>
      <c r="O174" s="223"/>
      <c r="P174" s="223"/>
      <c r="Q174" s="223"/>
      <c r="R174" s="49"/>
      <c r="T174" s="224" t="s">
        <v>22</v>
      </c>
      <c r="U174" s="57" t="s">
        <v>41</v>
      </c>
      <c r="V174" s="48"/>
      <c r="W174" s="225">
        <f>V174*K174</f>
        <v>0</v>
      </c>
      <c r="X174" s="225">
        <v>0</v>
      </c>
      <c r="Y174" s="225">
        <f>X174*K174</f>
        <v>0</v>
      </c>
      <c r="Z174" s="225">
        <v>0</v>
      </c>
      <c r="AA174" s="226">
        <f>Z174*K174</f>
        <v>0</v>
      </c>
      <c r="AR174" s="22" t="s">
        <v>141</v>
      </c>
      <c r="AT174" s="22" t="s">
        <v>137</v>
      </c>
      <c r="AU174" s="22" t="s">
        <v>97</v>
      </c>
      <c r="AY174" s="22" t="s">
        <v>135</v>
      </c>
      <c r="BE174" s="138">
        <f>IF(U174="základní",N174,0)</f>
        <v>0</v>
      </c>
      <c r="BF174" s="138">
        <f>IF(U174="snížená",N174,0)</f>
        <v>0</v>
      </c>
      <c r="BG174" s="138">
        <f>IF(U174="zákl. přenesená",N174,0)</f>
        <v>0</v>
      </c>
      <c r="BH174" s="138">
        <f>IF(U174="sníž. přenesená",N174,0)</f>
        <v>0</v>
      </c>
      <c r="BI174" s="138">
        <f>IF(U174="nulová",N174,0)</f>
        <v>0</v>
      </c>
      <c r="BJ174" s="22" t="s">
        <v>81</v>
      </c>
      <c r="BK174" s="138">
        <f>ROUND(L174*K174,2)</f>
        <v>0</v>
      </c>
      <c r="BL174" s="22" t="s">
        <v>141</v>
      </c>
      <c r="BM174" s="22" t="s">
        <v>286</v>
      </c>
    </row>
    <row r="175" s="1" customFormat="1" ht="38.25" customHeight="1">
      <c r="B175" s="47"/>
      <c r="C175" s="216" t="s">
        <v>287</v>
      </c>
      <c r="D175" s="216" t="s">
        <v>137</v>
      </c>
      <c r="E175" s="217" t="s">
        <v>288</v>
      </c>
      <c r="F175" s="218" t="s">
        <v>289</v>
      </c>
      <c r="G175" s="218"/>
      <c r="H175" s="218"/>
      <c r="I175" s="218"/>
      <c r="J175" s="219" t="s">
        <v>148</v>
      </c>
      <c r="K175" s="220">
        <v>45</v>
      </c>
      <c r="L175" s="221">
        <v>0</v>
      </c>
      <c r="M175" s="222"/>
      <c r="N175" s="223">
        <f>ROUND(L175*K175,2)</f>
        <v>0</v>
      </c>
      <c r="O175" s="223"/>
      <c r="P175" s="223"/>
      <c r="Q175" s="223"/>
      <c r="R175" s="49"/>
      <c r="T175" s="224" t="s">
        <v>22</v>
      </c>
      <c r="U175" s="57" t="s">
        <v>41</v>
      </c>
      <c r="V175" s="48"/>
      <c r="W175" s="225">
        <f>V175*K175</f>
        <v>0</v>
      </c>
      <c r="X175" s="225">
        <v>0</v>
      </c>
      <c r="Y175" s="225">
        <f>X175*K175</f>
        <v>0</v>
      </c>
      <c r="Z175" s="225">
        <v>0</v>
      </c>
      <c r="AA175" s="226">
        <f>Z175*K175</f>
        <v>0</v>
      </c>
      <c r="AR175" s="22" t="s">
        <v>141</v>
      </c>
      <c r="AT175" s="22" t="s">
        <v>137</v>
      </c>
      <c r="AU175" s="22" t="s">
        <v>97</v>
      </c>
      <c r="AY175" s="22" t="s">
        <v>135</v>
      </c>
      <c r="BE175" s="138">
        <f>IF(U175="základní",N175,0)</f>
        <v>0</v>
      </c>
      <c r="BF175" s="138">
        <f>IF(U175="snížená",N175,0)</f>
        <v>0</v>
      </c>
      <c r="BG175" s="138">
        <f>IF(U175="zákl. přenesená",N175,0)</f>
        <v>0</v>
      </c>
      <c r="BH175" s="138">
        <f>IF(U175="sníž. přenesená",N175,0)</f>
        <v>0</v>
      </c>
      <c r="BI175" s="138">
        <f>IF(U175="nulová",N175,0)</f>
        <v>0</v>
      </c>
      <c r="BJ175" s="22" t="s">
        <v>81</v>
      </c>
      <c r="BK175" s="138">
        <f>ROUND(L175*K175,2)</f>
        <v>0</v>
      </c>
      <c r="BL175" s="22" t="s">
        <v>141</v>
      </c>
      <c r="BM175" s="22" t="s">
        <v>290</v>
      </c>
    </row>
    <row r="176" s="1" customFormat="1" ht="25.5" customHeight="1">
      <c r="B176" s="47"/>
      <c r="C176" s="216" t="s">
        <v>291</v>
      </c>
      <c r="D176" s="216" t="s">
        <v>137</v>
      </c>
      <c r="E176" s="217" t="s">
        <v>292</v>
      </c>
      <c r="F176" s="218" t="s">
        <v>293</v>
      </c>
      <c r="G176" s="218"/>
      <c r="H176" s="218"/>
      <c r="I176" s="218"/>
      <c r="J176" s="219" t="s">
        <v>148</v>
      </c>
      <c r="K176" s="220">
        <v>23</v>
      </c>
      <c r="L176" s="221">
        <v>0</v>
      </c>
      <c r="M176" s="222"/>
      <c r="N176" s="223">
        <f>ROUND(L176*K176,2)</f>
        <v>0</v>
      </c>
      <c r="O176" s="223"/>
      <c r="P176" s="223"/>
      <c r="Q176" s="223"/>
      <c r="R176" s="49"/>
      <c r="T176" s="224" t="s">
        <v>22</v>
      </c>
      <c r="U176" s="57" t="s">
        <v>41</v>
      </c>
      <c r="V176" s="48"/>
      <c r="W176" s="225">
        <f>V176*K176</f>
        <v>0</v>
      </c>
      <c r="X176" s="225">
        <v>0.084250000000000005</v>
      </c>
      <c r="Y176" s="225">
        <f>X176*K176</f>
        <v>0</v>
      </c>
      <c r="Z176" s="225">
        <v>0</v>
      </c>
      <c r="AA176" s="226">
        <f>Z176*K176</f>
        <v>0</v>
      </c>
      <c r="AR176" s="22" t="s">
        <v>141</v>
      </c>
      <c r="AT176" s="22" t="s">
        <v>137</v>
      </c>
      <c r="AU176" s="22" t="s">
        <v>97</v>
      </c>
      <c r="AY176" s="22" t="s">
        <v>135</v>
      </c>
      <c r="BE176" s="138">
        <f>IF(U176="základní",N176,0)</f>
        <v>0</v>
      </c>
      <c r="BF176" s="138">
        <f>IF(U176="snížená",N176,0)</f>
        <v>0</v>
      </c>
      <c r="BG176" s="138">
        <f>IF(U176="zákl. přenesená",N176,0)</f>
        <v>0</v>
      </c>
      <c r="BH176" s="138">
        <f>IF(U176="sníž. přenesená",N176,0)</f>
        <v>0</v>
      </c>
      <c r="BI176" s="138">
        <f>IF(U176="nulová",N176,0)</f>
        <v>0</v>
      </c>
      <c r="BJ176" s="22" t="s">
        <v>81</v>
      </c>
      <c r="BK176" s="138">
        <f>ROUND(L176*K176,2)</f>
        <v>0</v>
      </c>
      <c r="BL176" s="22" t="s">
        <v>141</v>
      </c>
      <c r="BM176" s="22" t="s">
        <v>294</v>
      </c>
    </row>
    <row r="177" s="10" customFormat="1" ht="16.5" customHeight="1">
      <c r="B177" s="227"/>
      <c r="C177" s="228"/>
      <c r="D177" s="228"/>
      <c r="E177" s="229" t="s">
        <v>22</v>
      </c>
      <c r="F177" s="230" t="s">
        <v>250</v>
      </c>
      <c r="G177" s="231"/>
      <c r="H177" s="231"/>
      <c r="I177" s="231"/>
      <c r="J177" s="228"/>
      <c r="K177" s="232">
        <v>23</v>
      </c>
      <c r="L177" s="228"/>
      <c r="M177" s="228"/>
      <c r="N177" s="228"/>
      <c r="O177" s="228"/>
      <c r="P177" s="228"/>
      <c r="Q177" s="228"/>
      <c r="R177" s="233"/>
      <c r="T177" s="234"/>
      <c r="U177" s="228"/>
      <c r="V177" s="228"/>
      <c r="W177" s="228"/>
      <c r="X177" s="228"/>
      <c r="Y177" s="228"/>
      <c r="Z177" s="228"/>
      <c r="AA177" s="235"/>
      <c r="AT177" s="236" t="s">
        <v>144</v>
      </c>
      <c r="AU177" s="236" t="s">
        <v>97</v>
      </c>
      <c r="AV177" s="10" t="s">
        <v>97</v>
      </c>
      <c r="AW177" s="10" t="s">
        <v>34</v>
      </c>
      <c r="AX177" s="10" t="s">
        <v>81</v>
      </c>
      <c r="AY177" s="236" t="s">
        <v>135</v>
      </c>
    </row>
    <row r="178" s="1" customFormat="1" ht="25.5" customHeight="1">
      <c r="B178" s="47"/>
      <c r="C178" s="247" t="s">
        <v>295</v>
      </c>
      <c r="D178" s="247" t="s">
        <v>244</v>
      </c>
      <c r="E178" s="248" t="s">
        <v>296</v>
      </c>
      <c r="F178" s="249" t="s">
        <v>297</v>
      </c>
      <c r="G178" s="249"/>
      <c r="H178" s="249"/>
      <c r="I178" s="249"/>
      <c r="J178" s="250" t="s">
        <v>148</v>
      </c>
      <c r="K178" s="251">
        <v>23</v>
      </c>
      <c r="L178" s="252">
        <v>0</v>
      </c>
      <c r="M178" s="253"/>
      <c r="N178" s="254">
        <f>ROUND(L178*K178,2)</f>
        <v>0</v>
      </c>
      <c r="O178" s="223"/>
      <c r="P178" s="223"/>
      <c r="Q178" s="223"/>
      <c r="R178" s="49"/>
      <c r="T178" s="224" t="s">
        <v>22</v>
      </c>
      <c r="U178" s="57" t="s">
        <v>41</v>
      </c>
      <c r="V178" s="48"/>
      <c r="W178" s="225">
        <f>V178*K178</f>
        <v>0</v>
      </c>
      <c r="X178" s="225">
        <v>0.13100000000000001</v>
      </c>
      <c r="Y178" s="225">
        <f>X178*K178</f>
        <v>0</v>
      </c>
      <c r="Z178" s="225">
        <v>0</v>
      </c>
      <c r="AA178" s="226">
        <f>Z178*K178</f>
        <v>0</v>
      </c>
      <c r="AR178" s="22" t="s">
        <v>248</v>
      </c>
      <c r="AT178" s="22" t="s">
        <v>244</v>
      </c>
      <c r="AU178" s="22" t="s">
        <v>97</v>
      </c>
      <c r="AY178" s="22" t="s">
        <v>135</v>
      </c>
      <c r="BE178" s="138">
        <f>IF(U178="základní",N178,0)</f>
        <v>0</v>
      </c>
      <c r="BF178" s="138">
        <f>IF(U178="snížená",N178,0)</f>
        <v>0</v>
      </c>
      <c r="BG178" s="138">
        <f>IF(U178="zákl. přenesená",N178,0)</f>
        <v>0</v>
      </c>
      <c r="BH178" s="138">
        <f>IF(U178="sníž. přenesená",N178,0)</f>
        <v>0</v>
      </c>
      <c r="BI178" s="138">
        <f>IF(U178="nulová",N178,0)</f>
        <v>0</v>
      </c>
      <c r="BJ178" s="22" t="s">
        <v>81</v>
      </c>
      <c r="BK178" s="138">
        <f>ROUND(L178*K178,2)</f>
        <v>0</v>
      </c>
      <c r="BL178" s="22" t="s">
        <v>141</v>
      </c>
      <c r="BM178" s="22" t="s">
        <v>298</v>
      </c>
    </row>
    <row r="179" s="9" customFormat="1" ht="29.88" customHeight="1">
      <c r="B179" s="202"/>
      <c r="C179" s="203"/>
      <c r="D179" s="213" t="s">
        <v>109</v>
      </c>
      <c r="E179" s="213"/>
      <c r="F179" s="213"/>
      <c r="G179" s="213"/>
      <c r="H179" s="213"/>
      <c r="I179" s="213"/>
      <c r="J179" s="213"/>
      <c r="K179" s="213"/>
      <c r="L179" s="213"/>
      <c r="M179" s="213"/>
      <c r="N179" s="255">
        <f>BK179</f>
        <v>0</v>
      </c>
      <c r="O179" s="256"/>
      <c r="P179" s="256"/>
      <c r="Q179" s="256"/>
      <c r="R179" s="206"/>
      <c r="T179" s="207"/>
      <c r="U179" s="203"/>
      <c r="V179" s="203"/>
      <c r="W179" s="208">
        <f>SUM(W180:W195)</f>
        <v>0</v>
      </c>
      <c r="X179" s="203"/>
      <c r="Y179" s="208">
        <f>SUM(Y180:Y195)</f>
        <v>0</v>
      </c>
      <c r="Z179" s="203"/>
      <c r="AA179" s="209">
        <f>SUM(AA180:AA195)</f>
        <v>0</v>
      </c>
      <c r="AR179" s="210" t="s">
        <v>81</v>
      </c>
      <c r="AT179" s="211" t="s">
        <v>75</v>
      </c>
      <c r="AU179" s="211" t="s">
        <v>81</v>
      </c>
      <c r="AY179" s="210" t="s">
        <v>135</v>
      </c>
      <c r="BK179" s="212">
        <f>SUM(BK180:BK195)</f>
        <v>0</v>
      </c>
    </row>
    <row r="180" s="1" customFormat="1" ht="25.5" customHeight="1">
      <c r="B180" s="47"/>
      <c r="C180" s="216" t="s">
        <v>299</v>
      </c>
      <c r="D180" s="216" t="s">
        <v>137</v>
      </c>
      <c r="E180" s="217" t="s">
        <v>300</v>
      </c>
      <c r="F180" s="218" t="s">
        <v>301</v>
      </c>
      <c r="G180" s="218"/>
      <c r="H180" s="218"/>
      <c r="I180" s="218"/>
      <c r="J180" s="219" t="s">
        <v>171</v>
      </c>
      <c r="K180" s="220">
        <v>164.88999999999999</v>
      </c>
      <c r="L180" s="221">
        <v>0</v>
      </c>
      <c r="M180" s="222"/>
      <c r="N180" s="223">
        <f>ROUND(L180*K180,2)</f>
        <v>0</v>
      </c>
      <c r="O180" s="223"/>
      <c r="P180" s="223"/>
      <c r="Q180" s="223"/>
      <c r="R180" s="49"/>
      <c r="T180" s="224" t="s">
        <v>22</v>
      </c>
      <c r="U180" s="57" t="s">
        <v>41</v>
      </c>
      <c r="V180" s="48"/>
      <c r="W180" s="225">
        <f>V180*K180</f>
        <v>0</v>
      </c>
      <c r="X180" s="225">
        <v>0.0015900000000000001</v>
      </c>
      <c r="Y180" s="225">
        <f>X180*K180</f>
        <v>0</v>
      </c>
      <c r="Z180" s="225">
        <v>0</v>
      </c>
      <c r="AA180" s="226">
        <f>Z180*K180</f>
        <v>0</v>
      </c>
      <c r="AR180" s="22" t="s">
        <v>141</v>
      </c>
      <c r="AT180" s="22" t="s">
        <v>137</v>
      </c>
      <c r="AU180" s="22" t="s">
        <v>97</v>
      </c>
      <c r="AY180" s="22" t="s">
        <v>135</v>
      </c>
      <c r="BE180" s="138">
        <f>IF(U180="základní",N180,0)</f>
        <v>0</v>
      </c>
      <c r="BF180" s="138">
        <f>IF(U180="snížená",N180,0)</f>
        <v>0</v>
      </c>
      <c r="BG180" s="138">
        <f>IF(U180="zákl. přenesená",N180,0)</f>
        <v>0</v>
      </c>
      <c r="BH180" s="138">
        <f>IF(U180="sníž. přenesená",N180,0)</f>
        <v>0</v>
      </c>
      <c r="BI180" s="138">
        <f>IF(U180="nulová",N180,0)</f>
        <v>0</v>
      </c>
      <c r="BJ180" s="22" t="s">
        <v>81</v>
      </c>
      <c r="BK180" s="138">
        <f>ROUND(L180*K180,2)</f>
        <v>0</v>
      </c>
      <c r="BL180" s="22" t="s">
        <v>141</v>
      </c>
      <c r="BM180" s="22" t="s">
        <v>302</v>
      </c>
    </row>
    <row r="181" s="10" customFormat="1" ht="16.5" customHeight="1">
      <c r="B181" s="227"/>
      <c r="C181" s="228"/>
      <c r="D181" s="228"/>
      <c r="E181" s="229" t="s">
        <v>22</v>
      </c>
      <c r="F181" s="230" t="s">
        <v>303</v>
      </c>
      <c r="G181" s="231"/>
      <c r="H181" s="231"/>
      <c r="I181" s="231"/>
      <c r="J181" s="228"/>
      <c r="K181" s="232">
        <v>93.189999999999998</v>
      </c>
      <c r="L181" s="228"/>
      <c r="M181" s="228"/>
      <c r="N181" s="228"/>
      <c r="O181" s="228"/>
      <c r="P181" s="228"/>
      <c r="Q181" s="228"/>
      <c r="R181" s="233"/>
      <c r="T181" s="234"/>
      <c r="U181" s="228"/>
      <c r="V181" s="228"/>
      <c r="W181" s="228"/>
      <c r="X181" s="228"/>
      <c r="Y181" s="228"/>
      <c r="Z181" s="228"/>
      <c r="AA181" s="235"/>
      <c r="AT181" s="236" t="s">
        <v>144</v>
      </c>
      <c r="AU181" s="236" t="s">
        <v>97</v>
      </c>
      <c r="AV181" s="10" t="s">
        <v>97</v>
      </c>
      <c r="AW181" s="10" t="s">
        <v>34</v>
      </c>
      <c r="AX181" s="10" t="s">
        <v>76</v>
      </c>
      <c r="AY181" s="236" t="s">
        <v>135</v>
      </c>
    </row>
    <row r="182" s="10" customFormat="1" ht="16.5" customHeight="1">
      <c r="B182" s="227"/>
      <c r="C182" s="228"/>
      <c r="D182" s="228"/>
      <c r="E182" s="229" t="s">
        <v>22</v>
      </c>
      <c r="F182" s="237" t="s">
        <v>304</v>
      </c>
      <c r="G182" s="228"/>
      <c r="H182" s="228"/>
      <c r="I182" s="228"/>
      <c r="J182" s="228"/>
      <c r="K182" s="232">
        <v>38.829999999999998</v>
      </c>
      <c r="L182" s="228"/>
      <c r="M182" s="228"/>
      <c r="N182" s="228"/>
      <c r="O182" s="228"/>
      <c r="P182" s="228"/>
      <c r="Q182" s="228"/>
      <c r="R182" s="233"/>
      <c r="T182" s="234"/>
      <c r="U182" s="228"/>
      <c r="V182" s="228"/>
      <c r="W182" s="228"/>
      <c r="X182" s="228"/>
      <c r="Y182" s="228"/>
      <c r="Z182" s="228"/>
      <c r="AA182" s="235"/>
      <c r="AT182" s="236" t="s">
        <v>144</v>
      </c>
      <c r="AU182" s="236" t="s">
        <v>97</v>
      </c>
      <c r="AV182" s="10" t="s">
        <v>97</v>
      </c>
      <c r="AW182" s="10" t="s">
        <v>34</v>
      </c>
      <c r="AX182" s="10" t="s">
        <v>76</v>
      </c>
      <c r="AY182" s="236" t="s">
        <v>135</v>
      </c>
    </row>
    <row r="183" s="10" customFormat="1" ht="16.5" customHeight="1">
      <c r="B183" s="227"/>
      <c r="C183" s="228"/>
      <c r="D183" s="228"/>
      <c r="E183" s="229" t="s">
        <v>22</v>
      </c>
      <c r="F183" s="237" t="s">
        <v>305</v>
      </c>
      <c r="G183" s="228"/>
      <c r="H183" s="228"/>
      <c r="I183" s="228"/>
      <c r="J183" s="228"/>
      <c r="K183" s="232">
        <v>14.470000000000001</v>
      </c>
      <c r="L183" s="228"/>
      <c r="M183" s="228"/>
      <c r="N183" s="228"/>
      <c r="O183" s="228"/>
      <c r="P183" s="228"/>
      <c r="Q183" s="228"/>
      <c r="R183" s="233"/>
      <c r="T183" s="234"/>
      <c r="U183" s="228"/>
      <c r="V183" s="228"/>
      <c r="W183" s="228"/>
      <c r="X183" s="228"/>
      <c r="Y183" s="228"/>
      <c r="Z183" s="228"/>
      <c r="AA183" s="235"/>
      <c r="AT183" s="236" t="s">
        <v>144</v>
      </c>
      <c r="AU183" s="236" t="s">
        <v>97</v>
      </c>
      <c r="AV183" s="10" t="s">
        <v>97</v>
      </c>
      <c r="AW183" s="10" t="s">
        <v>34</v>
      </c>
      <c r="AX183" s="10" t="s">
        <v>76</v>
      </c>
      <c r="AY183" s="236" t="s">
        <v>135</v>
      </c>
    </row>
    <row r="184" s="10" customFormat="1" ht="16.5" customHeight="1">
      <c r="B184" s="227"/>
      <c r="C184" s="228"/>
      <c r="D184" s="228"/>
      <c r="E184" s="229" t="s">
        <v>22</v>
      </c>
      <c r="F184" s="237" t="s">
        <v>306</v>
      </c>
      <c r="G184" s="228"/>
      <c r="H184" s="228"/>
      <c r="I184" s="228"/>
      <c r="J184" s="228"/>
      <c r="K184" s="232">
        <v>18.399999999999999</v>
      </c>
      <c r="L184" s="228"/>
      <c r="M184" s="228"/>
      <c r="N184" s="228"/>
      <c r="O184" s="228"/>
      <c r="P184" s="228"/>
      <c r="Q184" s="228"/>
      <c r="R184" s="233"/>
      <c r="T184" s="234"/>
      <c r="U184" s="228"/>
      <c r="V184" s="228"/>
      <c r="W184" s="228"/>
      <c r="X184" s="228"/>
      <c r="Y184" s="228"/>
      <c r="Z184" s="228"/>
      <c r="AA184" s="235"/>
      <c r="AT184" s="236" t="s">
        <v>144</v>
      </c>
      <c r="AU184" s="236" t="s">
        <v>97</v>
      </c>
      <c r="AV184" s="10" t="s">
        <v>97</v>
      </c>
      <c r="AW184" s="10" t="s">
        <v>34</v>
      </c>
      <c r="AX184" s="10" t="s">
        <v>76</v>
      </c>
      <c r="AY184" s="236" t="s">
        <v>135</v>
      </c>
    </row>
    <row r="185" s="11" customFormat="1" ht="16.5" customHeight="1">
      <c r="B185" s="238"/>
      <c r="C185" s="239"/>
      <c r="D185" s="239"/>
      <c r="E185" s="240" t="s">
        <v>22</v>
      </c>
      <c r="F185" s="241" t="s">
        <v>214</v>
      </c>
      <c r="G185" s="239"/>
      <c r="H185" s="239"/>
      <c r="I185" s="239"/>
      <c r="J185" s="239"/>
      <c r="K185" s="242">
        <v>164.88999999999999</v>
      </c>
      <c r="L185" s="239"/>
      <c r="M185" s="239"/>
      <c r="N185" s="239"/>
      <c r="O185" s="239"/>
      <c r="P185" s="239"/>
      <c r="Q185" s="239"/>
      <c r="R185" s="243"/>
      <c r="T185" s="244"/>
      <c r="U185" s="239"/>
      <c r="V185" s="239"/>
      <c r="W185" s="239"/>
      <c r="X185" s="239"/>
      <c r="Y185" s="239"/>
      <c r="Z185" s="239"/>
      <c r="AA185" s="245"/>
      <c r="AT185" s="246" t="s">
        <v>144</v>
      </c>
      <c r="AU185" s="246" t="s">
        <v>97</v>
      </c>
      <c r="AV185" s="11" t="s">
        <v>141</v>
      </c>
      <c r="AW185" s="11" t="s">
        <v>34</v>
      </c>
      <c r="AX185" s="11" t="s">
        <v>81</v>
      </c>
      <c r="AY185" s="246" t="s">
        <v>135</v>
      </c>
    </row>
    <row r="186" s="1" customFormat="1" ht="25.5" customHeight="1">
      <c r="B186" s="47"/>
      <c r="C186" s="216" t="s">
        <v>307</v>
      </c>
      <c r="D186" s="216" t="s">
        <v>137</v>
      </c>
      <c r="E186" s="217" t="s">
        <v>308</v>
      </c>
      <c r="F186" s="218" t="s">
        <v>309</v>
      </c>
      <c r="G186" s="218"/>
      <c r="H186" s="218"/>
      <c r="I186" s="218"/>
      <c r="J186" s="219" t="s">
        <v>171</v>
      </c>
      <c r="K186" s="220">
        <v>121.89</v>
      </c>
      <c r="L186" s="221">
        <v>0</v>
      </c>
      <c r="M186" s="222"/>
      <c r="N186" s="223">
        <f>ROUND(L186*K186,2)</f>
        <v>0</v>
      </c>
      <c r="O186" s="223"/>
      <c r="P186" s="223"/>
      <c r="Q186" s="223"/>
      <c r="R186" s="49"/>
      <c r="T186" s="224" t="s">
        <v>22</v>
      </c>
      <c r="U186" s="57" t="s">
        <v>41</v>
      </c>
      <c r="V186" s="48"/>
      <c r="W186" s="225">
        <f>V186*K186</f>
        <v>0</v>
      </c>
      <c r="X186" s="225">
        <v>0.00249</v>
      </c>
      <c r="Y186" s="225">
        <f>X186*K186</f>
        <v>0</v>
      </c>
      <c r="Z186" s="225">
        <v>0</v>
      </c>
      <c r="AA186" s="226">
        <f>Z186*K186</f>
        <v>0</v>
      </c>
      <c r="AR186" s="22" t="s">
        <v>141</v>
      </c>
      <c r="AT186" s="22" t="s">
        <v>137</v>
      </c>
      <c r="AU186" s="22" t="s">
        <v>97</v>
      </c>
      <c r="AY186" s="22" t="s">
        <v>135</v>
      </c>
      <c r="BE186" s="138">
        <f>IF(U186="základní",N186,0)</f>
        <v>0</v>
      </c>
      <c r="BF186" s="138">
        <f>IF(U186="snížená",N186,0)</f>
        <v>0</v>
      </c>
      <c r="BG186" s="138">
        <f>IF(U186="zákl. přenesená",N186,0)</f>
        <v>0</v>
      </c>
      <c r="BH186" s="138">
        <f>IF(U186="sníž. přenesená",N186,0)</f>
        <v>0</v>
      </c>
      <c r="BI186" s="138">
        <f>IF(U186="nulová",N186,0)</f>
        <v>0</v>
      </c>
      <c r="BJ186" s="22" t="s">
        <v>81</v>
      </c>
      <c r="BK186" s="138">
        <f>ROUND(L186*K186,2)</f>
        <v>0</v>
      </c>
      <c r="BL186" s="22" t="s">
        <v>141</v>
      </c>
      <c r="BM186" s="22" t="s">
        <v>310</v>
      </c>
    </row>
    <row r="187" s="1" customFormat="1" ht="25.5" customHeight="1">
      <c r="B187" s="47"/>
      <c r="C187" s="216" t="s">
        <v>311</v>
      </c>
      <c r="D187" s="216" t="s">
        <v>137</v>
      </c>
      <c r="E187" s="217" t="s">
        <v>312</v>
      </c>
      <c r="F187" s="218" t="s">
        <v>313</v>
      </c>
      <c r="G187" s="218"/>
      <c r="H187" s="218"/>
      <c r="I187" s="218"/>
      <c r="J187" s="219" t="s">
        <v>314</v>
      </c>
      <c r="K187" s="220">
        <v>6</v>
      </c>
      <c r="L187" s="221">
        <v>0</v>
      </c>
      <c r="M187" s="222"/>
      <c r="N187" s="223">
        <f>ROUND(L187*K187,2)</f>
        <v>0</v>
      </c>
      <c r="O187" s="223"/>
      <c r="P187" s="223"/>
      <c r="Q187" s="223"/>
      <c r="R187" s="49"/>
      <c r="T187" s="224" t="s">
        <v>22</v>
      </c>
      <c r="U187" s="57" t="s">
        <v>41</v>
      </c>
      <c r="V187" s="48"/>
      <c r="W187" s="225">
        <f>V187*K187</f>
        <v>0</v>
      </c>
      <c r="X187" s="225">
        <v>0.00031</v>
      </c>
      <c r="Y187" s="225">
        <f>X187*K187</f>
        <v>0</v>
      </c>
      <c r="Z187" s="225">
        <v>0</v>
      </c>
      <c r="AA187" s="226">
        <f>Z187*K187</f>
        <v>0</v>
      </c>
      <c r="AR187" s="22" t="s">
        <v>141</v>
      </c>
      <c r="AT187" s="22" t="s">
        <v>137</v>
      </c>
      <c r="AU187" s="22" t="s">
        <v>97</v>
      </c>
      <c r="AY187" s="22" t="s">
        <v>135</v>
      </c>
      <c r="BE187" s="138">
        <f>IF(U187="základní",N187,0)</f>
        <v>0</v>
      </c>
      <c r="BF187" s="138">
        <f>IF(U187="snížená",N187,0)</f>
        <v>0</v>
      </c>
      <c r="BG187" s="138">
        <f>IF(U187="zákl. přenesená",N187,0)</f>
        <v>0</v>
      </c>
      <c r="BH187" s="138">
        <f>IF(U187="sníž. přenesená",N187,0)</f>
        <v>0</v>
      </c>
      <c r="BI187" s="138">
        <f>IF(U187="nulová",N187,0)</f>
        <v>0</v>
      </c>
      <c r="BJ187" s="22" t="s">
        <v>81</v>
      </c>
      <c r="BK187" s="138">
        <f>ROUND(L187*K187,2)</f>
        <v>0</v>
      </c>
      <c r="BL187" s="22" t="s">
        <v>141</v>
      </c>
      <c r="BM187" s="22" t="s">
        <v>315</v>
      </c>
    </row>
    <row r="188" s="1" customFormat="1" ht="25.5" customHeight="1">
      <c r="B188" s="47"/>
      <c r="C188" s="216" t="s">
        <v>316</v>
      </c>
      <c r="D188" s="216" t="s">
        <v>137</v>
      </c>
      <c r="E188" s="217" t="s">
        <v>317</v>
      </c>
      <c r="F188" s="218" t="s">
        <v>318</v>
      </c>
      <c r="G188" s="218"/>
      <c r="H188" s="218"/>
      <c r="I188" s="218"/>
      <c r="J188" s="219" t="s">
        <v>314</v>
      </c>
      <c r="K188" s="220">
        <v>6</v>
      </c>
      <c r="L188" s="221">
        <v>0</v>
      </c>
      <c r="M188" s="222"/>
      <c r="N188" s="223">
        <f>ROUND(L188*K188,2)</f>
        <v>0</v>
      </c>
      <c r="O188" s="223"/>
      <c r="P188" s="223"/>
      <c r="Q188" s="223"/>
      <c r="R188" s="49"/>
      <c r="T188" s="224" t="s">
        <v>22</v>
      </c>
      <c r="U188" s="57" t="s">
        <v>41</v>
      </c>
      <c r="V188" s="48"/>
      <c r="W188" s="225">
        <f>V188*K188</f>
        <v>0</v>
      </c>
      <c r="X188" s="225">
        <v>0.00031</v>
      </c>
      <c r="Y188" s="225">
        <f>X188*K188</f>
        <v>0</v>
      </c>
      <c r="Z188" s="225">
        <v>0</v>
      </c>
      <c r="AA188" s="226">
        <f>Z188*K188</f>
        <v>0</v>
      </c>
      <c r="AR188" s="22" t="s">
        <v>141</v>
      </c>
      <c r="AT188" s="22" t="s">
        <v>137</v>
      </c>
      <c r="AU188" s="22" t="s">
        <v>97</v>
      </c>
      <c r="AY188" s="22" t="s">
        <v>135</v>
      </c>
      <c r="BE188" s="138">
        <f>IF(U188="základní",N188,0)</f>
        <v>0</v>
      </c>
      <c r="BF188" s="138">
        <f>IF(U188="snížená",N188,0)</f>
        <v>0</v>
      </c>
      <c r="BG188" s="138">
        <f>IF(U188="zákl. přenesená",N188,0)</f>
        <v>0</v>
      </c>
      <c r="BH188" s="138">
        <f>IF(U188="sníž. přenesená",N188,0)</f>
        <v>0</v>
      </c>
      <c r="BI188" s="138">
        <f>IF(U188="nulová",N188,0)</f>
        <v>0</v>
      </c>
      <c r="BJ188" s="22" t="s">
        <v>81</v>
      </c>
      <c r="BK188" s="138">
        <f>ROUND(L188*K188,2)</f>
        <v>0</v>
      </c>
      <c r="BL188" s="22" t="s">
        <v>141</v>
      </c>
      <c r="BM188" s="22" t="s">
        <v>319</v>
      </c>
    </row>
    <row r="189" s="1" customFormat="1" ht="25.5" customHeight="1">
      <c r="B189" s="47"/>
      <c r="C189" s="216" t="s">
        <v>320</v>
      </c>
      <c r="D189" s="216" t="s">
        <v>137</v>
      </c>
      <c r="E189" s="217" t="s">
        <v>321</v>
      </c>
      <c r="F189" s="218" t="s">
        <v>322</v>
      </c>
      <c r="G189" s="218"/>
      <c r="H189" s="218"/>
      <c r="I189" s="218"/>
      <c r="J189" s="219" t="s">
        <v>323</v>
      </c>
      <c r="K189" s="220">
        <v>2</v>
      </c>
      <c r="L189" s="221">
        <v>0</v>
      </c>
      <c r="M189" s="222"/>
      <c r="N189" s="223">
        <f>ROUND(L189*K189,2)</f>
        <v>0</v>
      </c>
      <c r="O189" s="223"/>
      <c r="P189" s="223"/>
      <c r="Q189" s="223"/>
      <c r="R189" s="49"/>
      <c r="T189" s="224" t="s">
        <v>22</v>
      </c>
      <c r="U189" s="57" t="s">
        <v>41</v>
      </c>
      <c r="V189" s="48"/>
      <c r="W189" s="225">
        <f>V189*K189</f>
        <v>0</v>
      </c>
      <c r="X189" s="225">
        <v>0.17083000000000001</v>
      </c>
      <c r="Y189" s="225">
        <f>X189*K189</f>
        <v>0</v>
      </c>
      <c r="Z189" s="225">
        <v>0</v>
      </c>
      <c r="AA189" s="226">
        <f>Z189*K189</f>
        <v>0</v>
      </c>
      <c r="AR189" s="22" t="s">
        <v>141</v>
      </c>
      <c r="AT189" s="22" t="s">
        <v>137</v>
      </c>
      <c r="AU189" s="22" t="s">
        <v>97</v>
      </c>
      <c r="AY189" s="22" t="s">
        <v>135</v>
      </c>
      <c r="BE189" s="138">
        <f>IF(U189="základní",N189,0)</f>
        <v>0</v>
      </c>
      <c r="BF189" s="138">
        <f>IF(U189="snížená",N189,0)</f>
        <v>0</v>
      </c>
      <c r="BG189" s="138">
        <f>IF(U189="zákl. přenesená",N189,0)</f>
        <v>0</v>
      </c>
      <c r="BH189" s="138">
        <f>IF(U189="sníž. přenesená",N189,0)</f>
        <v>0</v>
      </c>
      <c r="BI189" s="138">
        <f>IF(U189="nulová",N189,0)</f>
        <v>0</v>
      </c>
      <c r="BJ189" s="22" t="s">
        <v>81</v>
      </c>
      <c r="BK189" s="138">
        <f>ROUND(L189*K189,2)</f>
        <v>0</v>
      </c>
      <c r="BL189" s="22" t="s">
        <v>141</v>
      </c>
      <c r="BM189" s="22" t="s">
        <v>324</v>
      </c>
    </row>
    <row r="190" s="1" customFormat="1" ht="38.25" customHeight="1">
      <c r="B190" s="47"/>
      <c r="C190" s="216" t="s">
        <v>325</v>
      </c>
      <c r="D190" s="216" t="s">
        <v>137</v>
      </c>
      <c r="E190" s="217" t="s">
        <v>326</v>
      </c>
      <c r="F190" s="218" t="s">
        <v>327</v>
      </c>
      <c r="G190" s="218"/>
      <c r="H190" s="218"/>
      <c r="I190" s="218"/>
      <c r="J190" s="219" t="s">
        <v>323</v>
      </c>
      <c r="K190" s="220">
        <v>4</v>
      </c>
      <c r="L190" s="221">
        <v>0</v>
      </c>
      <c r="M190" s="222"/>
      <c r="N190" s="223">
        <f>ROUND(L190*K190,2)</f>
        <v>0</v>
      </c>
      <c r="O190" s="223"/>
      <c r="P190" s="223"/>
      <c r="Q190" s="223"/>
      <c r="R190" s="49"/>
      <c r="T190" s="224" t="s">
        <v>22</v>
      </c>
      <c r="U190" s="57" t="s">
        <v>41</v>
      </c>
      <c r="V190" s="48"/>
      <c r="W190" s="225">
        <f>V190*K190</f>
        <v>0</v>
      </c>
      <c r="X190" s="225">
        <v>0.17891000000000001</v>
      </c>
      <c r="Y190" s="225">
        <f>X190*K190</f>
        <v>0</v>
      </c>
      <c r="Z190" s="225">
        <v>0</v>
      </c>
      <c r="AA190" s="226">
        <f>Z190*K190</f>
        <v>0</v>
      </c>
      <c r="AR190" s="22" t="s">
        <v>141</v>
      </c>
      <c r="AT190" s="22" t="s">
        <v>137</v>
      </c>
      <c r="AU190" s="22" t="s">
        <v>97</v>
      </c>
      <c r="AY190" s="22" t="s">
        <v>135</v>
      </c>
      <c r="BE190" s="138">
        <f>IF(U190="základní",N190,0)</f>
        <v>0</v>
      </c>
      <c r="BF190" s="138">
        <f>IF(U190="snížená",N190,0)</f>
        <v>0</v>
      </c>
      <c r="BG190" s="138">
        <f>IF(U190="zákl. přenesená",N190,0)</f>
        <v>0</v>
      </c>
      <c r="BH190" s="138">
        <f>IF(U190="sníž. přenesená",N190,0)</f>
        <v>0</v>
      </c>
      <c r="BI190" s="138">
        <f>IF(U190="nulová",N190,0)</f>
        <v>0</v>
      </c>
      <c r="BJ190" s="22" t="s">
        <v>81</v>
      </c>
      <c r="BK190" s="138">
        <f>ROUND(L190*K190,2)</f>
        <v>0</v>
      </c>
      <c r="BL190" s="22" t="s">
        <v>141</v>
      </c>
      <c r="BM190" s="22" t="s">
        <v>328</v>
      </c>
    </row>
    <row r="191" s="1" customFormat="1" ht="25.5" customHeight="1">
      <c r="B191" s="47"/>
      <c r="C191" s="216" t="s">
        <v>329</v>
      </c>
      <c r="D191" s="216" t="s">
        <v>137</v>
      </c>
      <c r="E191" s="217" t="s">
        <v>330</v>
      </c>
      <c r="F191" s="218" t="s">
        <v>331</v>
      </c>
      <c r="G191" s="218"/>
      <c r="H191" s="218"/>
      <c r="I191" s="218"/>
      <c r="J191" s="219" t="s">
        <v>323</v>
      </c>
      <c r="K191" s="220">
        <v>3</v>
      </c>
      <c r="L191" s="221">
        <v>0</v>
      </c>
      <c r="M191" s="222"/>
      <c r="N191" s="223">
        <f>ROUND(L191*K191,2)</f>
        <v>0</v>
      </c>
      <c r="O191" s="223"/>
      <c r="P191" s="223"/>
      <c r="Q191" s="223"/>
      <c r="R191" s="49"/>
      <c r="T191" s="224" t="s">
        <v>22</v>
      </c>
      <c r="U191" s="57" t="s">
        <v>41</v>
      </c>
      <c r="V191" s="48"/>
      <c r="W191" s="225">
        <f>V191*K191</f>
        <v>0</v>
      </c>
      <c r="X191" s="225">
        <v>0.17891000000000001</v>
      </c>
      <c r="Y191" s="225">
        <f>X191*K191</f>
        <v>0</v>
      </c>
      <c r="Z191" s="225">
        <v>0</v>
      </c>
      <c r="AA191" s="226">
        <f>Z191*K191</f>
        <v>0</v>
      </c>
      <c r="AR191" s="22" t="s">
        <v>141</v>
      </c>
      <c r="AT191" s="22" t="s">
        <v>137</v>
      </c>
      <c r="AU191" s="22" t="s">
        <v>97</v>
      </c>
      <c r="AY191" s="22" t="s">
        <v>135</v>
      </c>
      <c r="BE191" s="138">
        <f>IF(U191="základní",N191,0)</f>
        <v>0</v>
      </c>
      <c r="BF191" s="138">
        <f>IF(U191="snížená",N191,0)</f>
        <v>0</v>
      </c>
      <c r="BG191" s="138">
        <f>IF(U191="zákl. přenesená",N191,0)</f>
        <v>0</v>
      </c>
      <c r="BH191" s="138">
        <f>IF(U191="sníž. přenesená",N191,0)</f>
        <v>0</v>
      </c>
      <c r="BI191" s="138">
        <f>IF(U191="nulová",N191,0)</f>
        <v>0</v>
      </c>
      <c r="BJ191" s="22" t="s">
        <v>81</v>
      </c>
      <c r="BK191" s="138">
        <f>ROUND(L191*K191,2)</f>
        <v>0</v>
      </c>
      <c r="BL191" s="22" t="s">
        <v>141</v>
      </c>
      <c r="BM191" s="22" t="s">
        <v>332</v>
      </c>
    </row>
    <row r="192" s="1" customFormat="1" ht="25.5" customHeight="1">
      <c r="B192" s="47"/>
      <c r="C192" s="216" t="s">
        <v>333</v>
      </c>
      <c r="D192" s="216" t="s">
        <v>137</v>
      </c>
      <c r="E192" s="217" t="s">
        <v>334</v>
      </c>
      <c r="F192" s="218" t="s">
        <v>335</v>
      </c>
      <c r="G192" s="218"/>
      <c r="H192" s="218"/>
      <c r="I192" s="218"/>
      <c r="J192" s="219" t="s">
        <v>323</v>
      </c>
      <c r="K192" s="220">
        <v>24</v>
      </c>
      <c r="L192" s="221">
        <v>0</v>
      </c>
      <c r="M192" s="222"/>
      <c r="N192" s="223">
        <f>ROUND(L192*K192,2)</f>
        <v>0</v>
      </c>
      <c r="O192" s="223"/>
      <c r="P192" s="223"/>
      <c r="Q192" s="223"/>
      <c r="R192" s="49"/>
      <c r="T192" s="224" t="s">
        <v>22</v>
      </c>
      <c r="U192" s="57" t="s">
        <v>41</v>
      </c>
      <c r="V192" s="48"/>
      <c r="W192" s="225">
        <f>V192*K192</f>
        <v>0</v>
      </c>
      <c r="X192" s="225">
        <v>0.072910000000000003</v>
      </c>
      <c r="Y192" s="225">
        <f>X192*K192</f>
        <v>0</v>
      </c>
      <c r="Z192" s="225">
        <v>0</v>
      </c>
      <c r="AA192" s="226">
        <f>Z192*K192</f>
        <v>0</v>
      </c>
      <c r="AR192" s="22" t="s">
        <v>141</v>
      </c>
      <c r="AT192" s="22" t="s">
        <v>137</v>
      </c>
      <c r="AU192" s="22" t="s">
        <v>97</v>
      </c>
      <c r="AY192" s="22" t="s">
        <v>135</v>
      </c>
      <c r="BE192" s="138">
        <f>IF(U192="základní",N192,0)</f>
        <v>0</v>
      </c>
      <c r="BF192" s="138">
        <f>IF(U192="snížená",N192,0)</f>
        <v>0</v>
      </c>
      <c r="BG192" s="138">
        <f>IF(U192="zákl. přenesená",N192,0)</f>
        <v>0</v>
      </c>
      <c r="BH192" s="138">
        <f>IF(U192="sníž. přenesená",N192,0)</f>
        <v>0</v>
      </c>
      <c r="BI192" s="138">
        <f>IF(U192="nulová",N192,0)</f>
        <v>0</v>
      </c>
      <c r="BJ192" s="22" t="s">
        <v>81</v>
      </c>
      <c r="BK192" s="138">
        <f>ROUND(L192*K192,2)</f>
        <v>0</v>
      </c>
      <c r="BL192" s="22" t="s">
        <v>141</v>
      </c>
      <c r="BM192" s="22" t="s">
        <v>336</v>
      </c>
    </row>
    <row r="193" s="1" customFormat="1" ht="38.25" customHeight="1">
      <c r="B193" s="47"/>
      <c r="C193" s="216" t="s">
        <v>337</v>
      </c>
      <c r="D193" s="216" t="s">
        <v>137</v>
      </c>
      <c r="E193" s="217" t="s">
        <v>338</v>
      </c>
      <c r="F193" s="218" t="s">
        <v>339</v>
      </c>
      <c r="G193" s="218"/>
      <c r="H193" s="218"/>
      <c r="I193" s="218"/>
      <c r="J193" s="219" t="s">
        <v>323</v>
      </c>
      <c r="K193" s="220">
        <v>9</v>
      </c>
      <c r="L193" s="221">
        <v>0</v>
      </c>
      <c r="M193" s="222"/>
      <c r="N193" s="223">
        <f>ROUND(L193*K193,2)</f>
        <v>0</v>
      </c>
      <c r="O193" s="223"/>
      <c r="P193" s="223"/>
      <c r="Q193" s="223"/>
      <c r="R193" s="49"/>
      <c r="T193" s="224" t="s">
        <v>22</v>
      </c>
      <c r="U193" s="57" t="s">
        <v>41</v>
      </c>
      <c r="V193" s="48"/>
      <c r="W193" s="225">
        <f>V193*K193</f>
        <v>0</v>
      </c>
      <c r="X193" s="225">
        <v>0</v>
      </c>
      <c r="Y193" s="225">
        <f>X193*K193</f>
        <v>0</v>
      </c>
      <c r="Z193" s="225">
        <v>0</v>
      </c>
      <c r="AA193" s="226">
        <f>Z193*K193</f>
        <v>0</v>
      </c>
      <c r="AR193" s="22" t="s">
        <v>141</v>
      </c>
      <c r="AT193" s="22" t="s">
        <v>137</v>
      </c>
      <c r="AU193" s="22" t="s">
        <v>97</v>
      </c>
      <c r="AY193" s="22" t="s">
        <v>135</v>
      </c>
      <c r="BE193" s="138">
        <f>IF(U193="základní",N193,0)</f>
        <v>0</v>
      </c>
      <c r="BF193" s="138">
        <f>IF(U193="snížená",N193,0)</f>
        <v>0</v>
      </c>
      <c r="BG193" s="138">
        <f>IF(U193="zákl. přenesená",N193,0)</f>
        <v>0</v>
      </c>
      <c r="BH193" s="138">
        <f>IF(U193="sníž. přenesená",N193,0)</f>
        <v>0</v>
      </c>
      <c r="BI193" s="138">
        <f>IF(U193="nulová",N193,0)</f>
        <v>0</v>
      </c>
      <c r="BJ193" s="22" t="s">
        <v>81</v>
      </c>
      <c r="BK193" s="138">
        <f>ROUND(L193*K193,2)</f>
        <v>0</v>
      </c>
      <c r="BL193" s="22" t="s">
        <v>141</v>
      </c>
      <c r="BM193" s="22" t="s">
        <v>340</v>
      </c>
    </row>
    <row r="194" s="1" customFormat="1" ht="38.25" customHeight="1">
      <c r="B194" s="47"/>
      <c r="C194" s="216" t="s">
        <v>341</v>
      </c>
      <c r="D194" s="216" t="s">
        <v>137</v>
      </c>
      <c r="E194" s="217" t="s">
        <v>342</v>
      </c>
      <c r="F194" s="218" t="s">
        <v>343</v>
      </c>
      <c r="G194" s="218"/>
      <c r="H194" s="218"/>
      <c r="I194" s="218"/>
      <c r="J194" s="219" t="s">
        <v>323</v>
      </c>
      <c r="K194" s="220">
        <v>9</v>
      </c>
      <c r="L194" s="221">
        <v>0</v>
      </c>
      <c r="M194" s="222"/>
      <c r="N194" s="223">
        <f>ROUND(L194*K194,2)</f>
        <v>0</v>
      </c>
      <c r="O194" s="223"/>
      <c r="P194" s="223"/>
      <c r="Q194" s="223"/>
      <c r="R194" s="49"/>
      <c r="T194" s="224" t="s">
        <v>22</v>
      </c>
      <c r="U194" s="57" t="s">
        <v>41</v>
      </c>
      <c r="V194" s="48"/>
      <c r="W194" s="225">
        <f>V194*K194</f>
        <v>0</v>
      </c>
      <c r="X194" s="225">
        <v>0.44973000000000002</v>
      </c>
      <c r="Y194" s="225">
        <f>X194*K194</f>
        <v>0</v>
      </c>
      <c r="Z194" s="225">
        <v>0</v>
      </c>
      <c r="AA194" s="226">
        <f>Z194*K194</f>
        <v>0</v>
      </c>
      <c r="AR194" s="22" t="s">
        <v>141</v>
      </c>
      <c r="AT194" s="22" t="s">
        <v>137</v>
      </c>
      <c r="AU194" s="22" t="s">
        <v>97</v>
      </c>
      <c r="AY194" s="22" t="s">
        <v>135</v>
      </c>
      <c r="BE194" s="138">
        <f>IF(U194="základní",N194,0)</f>
        <v>0</v>
      </c>
      <c r="BF194" s="138">
        <f>IF(U194="snížená",N194,0)</f>
        <v>0</v>
      </c>
      <c r="BG194" s="138">
        <f>IF(U194="zákl. přenesená",N194,0)</f>
        <v>0</v>
      </c>
      <c r="BH194" s="138">
        <f>IF(U194="sníž. přenesená",N194,0)</f>
        <v>0</v>
      </c>
      <c r="BI194" s="138">
        <f>IF(U194="nulová",N194,0)</f>
        <v>0</v>
      </c>
      <c r="BJ194" s="22" t="s">
        <v>81</v>
      </c>
      <c r="BK194" s="138">
        <f>ROUND(L194*K194,2)</f>
        <v>0</v>
      </c>
      <c r="BL194" s="22" t="s">
        <v>141</v>
      </c>
      <c r="BM194" s="22" t="s">
        <v>344</v>
      </c>
    </row>
    <row r="195" s="1" customFormat="1" ht="25.5" customHeight="1">
      <c r="B195" s="47"/>
      <c r="C195" s="216" t="s">
        <v>345</v>
      </c>
      <c r="D195" s="216" t="s">
        <v>137</v>
      </c>
      <c r="E195" s="217" t="s">
        <v>346</v>
      </c>
      <c r="F195" s="218" t="s">
        <v>347</v>
      </c>
      <c r="G195" s="218"/>
      <c r="H195" s="218"/>
      <c r="I195" s="218"/>
      <c r="J195" s="219" t="s">
        <v>323</v>
      </c>
      <c r="K195" s="220">
        <v>5</v>
      </c>
      <c r="L195" s="221">
        <v>0</v>
      </c>
      <c r="M195" s="222"/>
      <c r="N195" s="223">
        <f>ROUND(L195*K195,2)</f>
        <v>0</v>
      </c>
      <c r="O195" s="223"/>
      <c r="P195" s="223"/>
      <c r="Q195" s="223"/>
      <c r="R195" s="49"/>
      <c r="T195" s="224" t="s">
        <v>22</v>
      </c>
      <c r="U195" s="57" t="s">
        <v>41</v>
      </c>
      <c r="V195" s="48"/>
      <c r="W195" s="225">
        <f>V195*K195</f>
        <v>0</v>
      </c>
      <c r="X195" s="225">
        <v>0.0032499999999999999</v>
      </c>
      <c r="Y195" s="225">
        <f>X195*K195</f>
        <v>0</v>
      </c>
      <c r="Z195" s="225">
        <v>0</v>
      </c>
      <c r="AA195" s="226">
        <f>Z195*K195</f>
        <v>0</v>
      </c>
      <c r="AR195" s="22" t="s">
        <v>141</v>
      </c>
      <c r="AT195" s="22" t="s">
        <v>137</v>
      </c>
      <c r="AU195" s="22" t="s">
        <v>97</v>
      </c>
      <c r="AY195" s="22" t="s">
        <v>135</v>
      </c>
      <c r="BE195" s="138">
        <f>IF(U195="základní",N195,0)</f>
        <v>0</v>
      </c>
      <c r="BF195" s="138">
        <f>IF(U195="snížená",N195,0)</f>
        <v>0</v>
      </c>
      <c r="BG195" s="138">
        <f>IF(U195="zákl. přenesená",N195,0)</f>
        <v>0</v>
      </c>
      <c r="BH195" s="138">
        <f>IF(U195="sníž. přenesená",N195,0)</f>
        <v>0</v>
      </c>
      <c r="BI195" s="138">
        <f>IF(U195="nulová",N195,0)</f>
        <v>0</v>
      </c>
      <c r="BJ195" s="22" t="s">
        <v>81</v>
      </c>
      <c r="BK195" s="138">
        <f>ROUND(L195*K195,2)</f>
        <v>0</v>
      </c>
      <c r="BL195" s="22" t="s">
        <v>141</v>
      </c>
      <c r="BM195" s="22" t="s">
        <v>348</v>
      </c>
    </row>
    <row r="196" s="9" customFormat="1" ht="29.88" customHeight="1">
      <c r="B196" s="202"/>
      <c r="C196" s="203"/>
      <c r="D196" s="213" t="s">
        <v>110</v>
      </c>
      <c r="E196" s="213"/>
      <c r="F196" s="213"/>
      <c r="G196" s="213"/>
      <c r="H196" s="213"/>
      <c r="I196" s="213"/>
      <c r="J196" s="213"/>
      <c r="K196" s="213"/>
      <c r="L196" s="213"/>
      <c r="M196" s="213"/>
      <c r="N196" s="255">
        <f>BK196</f>
        <v>0</v>
      </c>
      <c r="O196" s="256"/>
      <c r="P196" s="256"/>
      <c r="Q196" s="256"/>
      <c r="R196" s="206"/>
      <c r="T196" s="207"/>
      <c r="U196" s="203"/>
      <c r="V196" s="203"/>
      <c r="W196" s="208">
        <f>SUM(W197:W200)</f>
        <v>0</v>
      </c>
      <c r="X196" s="203"/>
      <c r="Y196" s="208">
        <f>SUM(Y197:Y200)</f>
        <v>0</v>
      </c>
      <c r="Z196" s="203"/>
      <c r="AA196" s="209">
        <f>SUM(AA197:AA200)</f>
        <v>0</v>
      </c>
      <c r="AR196" s="210" t="s">
        <v>81</v>
      </c>
      <c r="AT196" s="211" t="s">
        <v>75</v>
      </c>
      <c r="AU196" s="211" t="s">
        <v>81</v>
      </c>
      <c r="AY196" s="210" t="s">
        <v>135</v>
      </c>
      <c r="BK196" s="212">
        <f>SUM(BK197:BK200)</f>
        <v>0</v>
      </c>
    </row>
    <row r="197" s="1" customFormat="1" ht="38.25" customHeight="1">
      <c r="B197" s="47"/>
      <c r="C197" s="216" t="s">
        <v>349</v>
      </c>
      <c r="D197" s="216" t="s">
        <v>137</v>
      </c>
      <c r="E197" s="217" t="s">
        <v>350</v>
      </c>
      <c r="F197" s="218" t="s">
        <v>351</v>
      </c>
      <c r="G197" s="218"/>
      <c r="H197" s="218"/>
      <c r="I197" s="218"/>
      <c r="J197" s="219" t="s">
        <v>171</v>
      </c>
      <c r="K197" s="220">
        <v>28</v>
      </c>
      <c r="L197" s="221">
        <v>0</v>
      </c>
      <c r="M197" s="222"/>
      <c r="N197" s="223">
        <f>ROUND(L197*K197,2)</f>
        <v>0</v>
      </c>
      <c r="O197" s="223"/>
      <c r="P197" s="223"/>
      <c r="Q197" s="223"/>
      <c r="R197" s="49"/>
      <c r="T197" s="224" t="s">
        <v>22</v>
      </c>
      <c r="U197" s="57" t="s">
        <v>41</v>
      </c>
      <c r="V197" s="48"/>
      <c r="W197" s="225">
        <f>V197*K197</f>
        <v>0</v>
      </c>
      <c r="X197" s="225">
        <v>0.1295</v>
      </c>
      <c r="Y197" s="225">
        <f>X197*K197</f>
        <v>0</v>
      </c>
      <c r="Z197" s="225">
        <v>0</v>
      </c>
      <c r="AA197" s="226">
        <f>Z197*K197</f>
        <v>0</v>
      </c>
      <c r="AR197" s="22" t="s">
        <v>141</v>
      </c>
      <c r="AT197" s="22" t="s">
        <v>137</v>
      </c>
      <c r="AU197" s="22" t="s">
        <v>97</v>
      </c>
      <c r="AY197" s="22" t="s">
        <v>135</v>
      </c>
      <c r="BE197" s="138">
        <f>IF(U197="základní",N197,0)</f>
        <v>0</v>
      </c>
      <c r="BF197" s="138">
        <f>IF(U197="snížená",N197,0)</f>
        <v>0</v>
      </c>
      <c r="BG197" s="138">
        <f>IF(U197="zákl. přenesená",N197,0)</f>
        <v>0</v>
      </c>
      <c r="BH197" s="138">
        <f>IF(U197="sníž. přenesená",N197,0)</f>
        <v>0</v>
      </c>
      <c r="BI197" s="138">
        <f>IF(U197="nulová",N197,0)</f>
        <v>0</v>
      </c>
      <c r="BJ197" s="22" t="s">
        <v>81</v>
      </c>
      <c r="BK197" s="138">
        <f>ROUND(L197*K197,2)</f>
        <v>0</v>
      </c>
      <c r="BL197" s="22" t="s">
        <v>141</v>
      </c>
      <c r="BM197" s="22" t="s">
        <v>352</v>
      </c>
    </row>
    <row r="198" s="1" customFormat="1" ht="25.5" customHeight="1">
      <c r="B198" s="47"/>
      <c r="C198" s="247" t="s">
        <v>353</v>
      </c>
      <c r="D198" s="247" t="s">
        <v>244</v>
      </c>
      <c r="E198" s="248" t="s">
        <v>354</v>
      </c>
      <c r="F198" s="249" t="s">
        <v>355</v>
      </c>
      <c r="G198" s="249"/>
      <c r="H198" s="249"/>
      <c r="I198" s="249"/>
      <c r="J198" s="250" t="s">
        <v>323</v>
      </c>
      <c r="K198" s="251">
        <v>56</v>
      </c>
      <c r="L198" s="252">
        <v>0</v>
      </c>
      <c r="M198" s="253"/>
      <c r="N198" s="254">
        <f>ROUND(L198*K198,2)</f>
        <v>0</v>
      </c>
      <c r="O198" s="223"/>
      <c r="P198" s="223"/>
      <c r="Q198" s="223"/>
      <c r="R198" s="49"/>
      <c r="T198" s="224" t="s">
        <v>22</v>
      </c>
      <c r="U198" s="57" t="s">
        <v>41</v>
      </c>
      <c r="V198" s="48"/>
      <c r="W198" s="225">
        <f>V198*K198</f>
        <v>0</v>
      </c>
      <c r="X198" s="225">
        <v>0.024</v>
      </c>
      <c r="Y198" s="225">
        <f>X198*K198</f>
        <v>0</v>
      </c>
      <c r="Z198" s="225">
        <v>0</v>
      </c>
      <c r="AA198" s="226">
        <f>Z198*K198</f>
        <v>0</v>
      </c>
      <c r="AR198" s="22" t="s">
        <v>248</v>
      </c>
      <c r="AT198" s="22" t="s">
        <v>244</v>
      </c>
      <c r="AU198" s="22" t="s">
        <v>97</v>
      </c>
      <c r="AY198" s="22" t="s">
        <v>135</v>
      </c>
      <c r="BE198" s="138">
        <f>IF(U198="základní",N198,0)</f>
        <v>0</v>
      </c>
      <c r="BF198" s="138">
        <f>IF(U198="snížená",N198,0)</f>
        <v>0</v>
      </c>
      <c r="BG198" s="138">
        <f>IF(U198="zákl. přenesená",N198,0)</f>
        <v>0</v>
      </c>
      <c r="BH198" s="138">
        <f>IF(U198="sníž. přenesená",N198,0)</f>
        <v>0</v>
      </c>
      <c r="BI198" s="138">
        <f>IF(U198="nulová",N198,0)</f>
        <v>0</v>
      </c>
      <c r="BJ198" s="22" t="s">
        <v>81</v>
      </c>
      <c r="BK198" s="138">
        <f>ROUND(L198*K198,2)</f>
        <v>0</v>
      </c>
      <c r="BL198" s="22" t="s">
        <v>141</v>
      </c>
      <c r="BM198" s="22" t="s">
        <v>356</v>
      </c>
    </row>
    <row r="199" s="1" customFormat="1" ht="25.5" customHeight="1">
      <c r="B199" s="47"/>
      <c r="C199" s="216" t="s">
        <v>357</v>
      </c>
      <c r="D199" s="216" t="s">
        <v>137</v>
      </c>
      <c r="E199" s="217" t="s">
        <v>358</v>
      </c>
      <c r="F199" s="218" t="s">
        <v>359</v>
      </c>
      <c r="G199" s="218"/>
      <c r="H199" s="218"/>
      <c r="I199" s="218"/>
      <c r="J199" s="219" t="s">
        <v>171</v>
      </c>
      <c r="K199" s="220">
        <v>45</v>
      </c>
      <c r="L199" s="221">
        <v>0</v>
      </c>
      <c r="M199" s="222"/>
      <c r="N199" s="223">
        <f>ROUND(L199*K199,2)</f>
        <v>0</v>
      </c>
      <c r="O199" s="223"/>
      <c r="P199" s="223"/>
      <c r="Q199" s="223"/>
      <c r="R199" s="49"/>
      <c r="T199" s="224" t="s">
        <v>22</v>
      </c>
      <c r="U199" s="57" t="s">
        <v>41</v>
      </c>
      <c r="V199" s="48"/>
      <c r="W199" s="225">
        <f>V199*K199</f>
        <v>0</v>
      </c>
      <c r="X199" s="225">
        <v>0</v>
      </c>
      <c r="Y199" s="225">
        <f>X199*K199</f>
        <v>0</v>
      </c>
      <c r="Z199" s="225">
        <v>0</v>
      </c>
      <c r="AA199" s="226">
        <f>Z199*K199</f>
        <v>0</v>
      </c>
      <c r="AR199" s="22" t="s">
        <v>141</v>
      </c>
      <c r="AT199" s="22" t="s">
        <v>137</v>
      </c>
      <c r="AU199" s="22" t="s">
        <v>97</v>
      </c>
      <c r="AY199" s="22" t="s">
        <v>135</v>
      </c>
      <c r="BE199" s="138">
        <f>IF(U199="základní",N199,0)</f>
        <v>0</v>
      </c>
      <c r="BF199" s="138">
        <f>IF(U199="snížená",N199,0)</f>
        <v>0</v>
      </c>
      <c r="BG199" s="138">
        <f>IF(U199="zákl. přenesená",N199,0)</f>
        <v>0</v>
      </c>
      <c r="BH199" s="138">
        <f>IF(U199="sníž. přenesená",N199,0)</f>
        <v>0</v>
      </c>
      <c r="BI199" s="138">
        <f>IF(U199="nulová",N199,0)</f>
        <v>0</v>
      </c>
      <c r="BJ199" s="22" t="s">
        <v>81</v>
      </c>
      <c r="BK199" s="138">
        <f>ROUND(L199*K199,2)</f>
        <v>0</v>
      </c>
      <c r="BL199" s="22" t="s">
        <v>141</v>
      </c>
      <c r="BM199" s="22" t="s">
        <v>360</v>
      </c>
    </row>
    <row r="200" s="10" customFormat="1" ht="16.5" customHeight="1">
      <c r="B200" s="227"/>
      <c r="C200" s="228"/>
      <c r="D200" s="228"/>
      <c r="E200" s="229" t="s">
        <v>22</v>
      </c>
      <c r="F200" s="230" t="s">
        <v>361</v>
      </c>
      <c r="G200" s="231"/>
      <c r="H200" s="231"/>
      <c r="I200" s="231"/>
      <c r="J200" s="228"/>
      <c r="K200" s="232">
        <v>45</v>
      </c>
      <c r="L200" s="228"/>
      <c r="M200" s="228"/>
      <c r="N200" s="228"/>
      <c r="O200" s="228"/>
      <c r="P200" s="228"/>
      <c r="Q200" s="228"/>
      <c r="R200" s="233"/>
      <c r="T200" s="234"/>
      <c r="U200" s="228"/>
      <c r="V200" s="228"/>
      <c r="W200" s="228"/>
      <c r="X200" s="228"/>
      <c r="Y200" s="228"/>
      <c r="Z200" s="228"/>
      <c r="AA200" s="235"/>
      <c r="AT200" s="236" t="s">
        <v>144</v>
      </c>
      <c r="AU200" s="236" t="s">
        <v>97</v>
      </c>
      <c r="AV200" s="10" t="s">
        <v>97</v>
      </c>
      <c r="AW200" s="10" t="s">
        <v>34</v>
      </c>
      <c r="AX200" s="10" t="s">
        <v>81</v>
      </c>
      <c r="AY200" s="236" t="s">
        <v>135</v>
      </c>
    </row>
    <row r="201" s="9" customFormat="1" ht="29.88" customHeight="1">
      <c r="B201" s="202"/>
      <c r="C201" s="203"/>
      <c r="D201" s="213" t="s">
        <v>111</v>
      </c>
      <c r="E201" s="213"/>
      <c r="F201" s="213"/>
      <c r="G201" s="213"/>
      <c r="H201" s="213"/>
      <c r="I201" s="213"/>
      <c r="J201" s="213"/>
      <c r="K201" s="213"/>
      <c r="L201" s="213"/>
      <c r="M201" s="213"/>
      <c r="N201" s="214">
        <f>BK201</f>
        <v>0</v>
      </c>
      <c r="O201" s="215"/>
      <c r="P201" s="215"/>
      <c r="Q201" s="215"/>
      <c r="R201" s="206"/>
      <c r="T201" s="207"/>
      <c r="U201" s="203"/>
      <c r="V201" s="203"/>
      <c r="W201" s="208">
        <f>W202</f>
        <v>0</v>
      </c>
      <c r="X201" s="203"/>
      <c r="Y201" s="208">
        <f>Y202</f>
        <v>0</v>
      </c>
      <c r="Z201" s="203"/>
      <c r="AA201" s="209">
        <f>AA202</f>
        <v>0</v>
      </c>
      <c r="AR201" s="210" t="s">
        <v>81</v>
      </c>
      <c r="AT201" s="211" t="s">
        <v>75</v>
      </c>
      <c r="AU201" s="211" t="s">
        <v>81</v>
      </c>
      <c r="AY201" s="210" t="s">
        <v>135</v>
      </c>
      <c r="BK201" s="212">
        <f>BK202</f>
        <v>0</v>
      </c>
    </row>
    <row r="202" s="1" customFormat="1" ht="25.5" customHeight="1">
      <c r="B202" s="47"/>
      <c r="C202" s="216" t="s">
        <v>362</v>
      </c>
      <c r="D202" s="216" t="s">
        <v>137</v>
      </c>
      <c r="E202" s="217" t="s">
        <v>363</v>
      </c>
      <c r="F202" s="218" t="s">
        <v>364</v>
      </c>
      <c r="G202" s="218"/>
      <c r="H202" s="218"/>
      <c r="I202" s="218"/>
      <c r="J202" s="219" t="s">
        <v>222</v>
      </c>
      <c r="K202" s="220">
        <v>21.481000000000002</v>
      </c>
      <c r="L202" s="221">
        <v>0</v>
      </c>
      <c r="M202" s="222"/>
      <c r="N202" s="223">
        <f>ROUND(L202*K202,2)</f>
        <v>0</v>
      </c>
      <c r="O202" s="223"/>
      <c r="P202" s="223"/>
      <c r="Q202" s="223"/>
      <c r="R202" s="49"/>
      <c r="T202" s="224" t="s">
        <v>22</v>
      </c>
      <c r="U202" s="57" t="s">
        <v>41</v>
      </c>
      <c r="V202" s="48"/>
      <c r="W202" s="225">
        <f>V202*K202</f>
        <v>0</v>
      </c>
      <c r="X202" s="225">
        <v>0</v>
      </c>
      <c r="Y202" s="225">
        <f>X202*K202</f>
        <v>0</v>
      </c>
      <c r="Z202" s="225">
        <v>0</v>
      </c>
      <c r="AA202" s="226">
        <f>Z202*K202</f>
        <v>0</v>
      </c>
      <c r="AR202" s="22" t="s">
        <v>141</v>
      </c>
      <c r="AT202" s="22" t="s">
        <v>137</v>
      </c>
      <c r="AU202" s="22" t="s">
        <v>97</v>
      </c>
      <c r="AY202" s="22" t="s">
        <v>135</v>
      </c>
      <c r="BE202" s="138">
        <f>IF(U202="základní",N202,0)</f>
        <v>0</v>
      </c>
      <c r="BF202" s="138">
        <f>IF(U202="snížená",N202,0)</f>
        <v>0</v>
      </c>
      <c r="BG202" s="138">
        <f>IF(U202="zákl. přenesená",N202,0)</f>
        <v>0</v>
      </c>
      <c r="BH202" s="138">
        <f>IF(U202="sníž. přenesená",N202,0)</f>
        <v>0</v>
      </c>
      <c r="BI202" s="138">
        <f>IF(U202="nulová",N202,0)</f>
        <v>0</v>
      </c>
      <c r="BJ202" s="22" t="s">
        <v>81</v>
      </c>
      <c r="BK202" s="138">
        <f>ROUND(L202*K202,2)</f>
        <v>0</v>
      </c>
      <c r="BL202" s="22" t="s">
        <v>141</v>
      </c>
      <c r="BM202" s="22" t="s">
        <v>365</v>
      </c>
    </row>
    <row r="203" s="1" customFormat="1" ht="49.92" customHeight="1">
      <c r="B203" s="47"/>
      <c r="C203" s="48"/>
      <c r="D203" s="204" t="s">
        <v>366</v>
      </c>
      <c r="E203" s="48"/>
      <c r="F203" s="48"/>
      <c r="G203" s="48"/>
      <c r="H203" s="48"/>
      <c r="I203" s="48"/>
      <c r="J203" s="48"/>
      <c r="K203" s="48"/>
      <c r="L203" s="48"/>
      <c r="M203" s="48"/>
      <c r="N203" s="257">
        <f>BK203</f>
        <v>0</v>
      </c>
      <c r="O203" s="258"/>
      <c r="P203" s="258"/>
      <c r="Q203" s="258"/>
      <c r="R203" s="49"/>
      <c r="T203" s="189"/>
      <c r="U203" s="73"/>
      <c r="V203" s="73"/>
      <c r="W203" s="73"/>
      <c r="X203" s="73"/>
      <c r="Y203" s="73"/>
      <c r="Z203" s="73"/>
      <c r="AA203" s="75"/>
      <c r="AT203" s="22" t="s">
        <v>75</v>
      </c>
      <c r="AU203" s="22" t="s">
        <v>76</v>
      </c>
      <c r="AY203" s="22" t="s">
        <v>367</v>
      </c>
      <c r="BK203" s="138">
        <v>0</v>
      </c>
    </row>
    <row r="204" s="1" customFormat="1" ht="6.96" customHeight="1">
      <c r="B204" s="76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8"/>
    </row>
  </sheetData>
  <sheetProtection sheet="1" objects="1" scenarios="1" spinCount="10" saltValue="5GNiJcjVZFTzn2P0u8UZIjU6rzdYAdBvCGWBw+OMDJIYsQ31bpU109Jb7vOx2sfLCrtrQfuN88VFwbuZ5hGCww==" hashValue="h3NDWxcnPRVYAtfoj0coI+wttsoVqyuj2SVOlpdd6QorwiFZXL49nTARm/BfVeOmESbvaEeT4ypxrPcaUDBjpg==" algorithmName="SHA-512" password="CC35"/>
  <mergeCells count="250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F129:I129"/>
    <mergeCell ref="L129:M129"/>
    <mergeCell ref="N129:Q129"/>
    <mergeCell ref="F130:I130"/>
    <mergeCell ref="L130:M130"/>
    <mergeCell ref="N130:Q130"/>
    <mergeCell ref="F131:I131"/>
    <mergeCell ref="F132:I132"/>
    <mergeCell ref="L132:M132"/>
    <mergeCell ref="N132:Q132"/>
    <mergeCell ref="F133:I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L147:M147"/>
    <mergeCell ref="N147:Q147"/>
    <mergeCell ref="F148:I14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L158:M158"/>
    <mergeCell ref="N158:Q158"/>
    <mergeCell ref="F159:I159"/>
    <mergeCell ref="F160:I160"/>
    <mergeCell ref="L160:M160"/>
    <mergeCell ref="N160:Q160"/>
    <mergeCell ref="F162:I162"/>
    <mergeCell ref="L162:M162"/>
    <mergeCell ref="N162:Q162"/>
    <mergeCell ref="F163:I163"/>
    <mergeCell ref="F165:I165"/>
    <mergeCell ref="L165:M165"/>
    <mergeCell ref="N165:Q165"/>
    <mergeCell ref="F166:I166"/>
    <mergeCell ref="L166:M166"/>
    <mergeCell ref="N166:Q166"/>
    <mergeCell ref="F167:I167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F178:I178"/>
    <mergeCell ref="L178:M178"/>
    <mergeCell ref="N178:Q178"/>
    <mergeCell ref="F180:I180"/>
    <mergeCell ref="L180:M180"/>
    <mergeCell ref="N180:Q180"/>
    <mergeCell ref="F181:I181"/>
    <mergeCell ref="F182:I182"/>
    <mergeCell ref="F183:I183"/>
    <mergeCell ref="F184:I184"/>
    <mergeCell ref="F185:I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F202:I202"/>
    <mergeCell ref="L202:M202"/>
    <mergeCell ref="N202:Q202"/>
    <mergeCell ref="N120:Q120"/>
    <mergeCell ref="N121:Q121"/>
    <mergeCell ref="N122:Q122"/>
    <mergeCell ref="N161:Q161"/>
    <mergeCell ref="N164:Q164"/>
    <mergeCell ref="N179:Q179"/>
    <mergeCell ref="N196:Q196"/>
    <mergeCell ref="N201:Q201"/>
    <mergeCell ref="N203:Q203"/>
    <mergeCell ref="H1:K1"/>
    <mergeCell ref="S2:AC2"/>
  </mergeCells>
  <hyperlinks>
    <hyperlink ref="F1:G1" location="C2" display="1) Krycí list rozpočtu"/>
    <hyperlink ref="H1:K1" location="C85" display="2) Rekapitulace rozpočtu"/>
    <hyperlink ref="L1" location="C11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DESKTOP-GOOEF1E\Hrdlicka</dc:creator>
  <cp:lastModifiedBy>DESKTOP-GOOEF1E\Hrdlicka</cp:lastModifiedBy>
  <dcterms:created xsi:type="dcterms:W3CDTF">2021-08-19T06:55:14Z</dcterms:created>
  <dcterms:modified xsi:type="dcterms:W3CDTF">2021-08-19T06:55:16Z</dcterms:modified>
</cp:coreProperties>
</file>